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боротная ведомость " sheetId="1" r:id="rId1"/>
  </sheets>
  <definedNames/>
  <calcPr fullCalcOnLoad="1"/>
</workbook>
</file>

<file path=xl/sharedStrings.xml><?xml version="1.0" encoding="utf-8"?>
<sst xmlns="http://schemas.openxmlformats.org/spreadsheetml/2006/main" count="2965" uniqueCount="728">
  <si>
    <t>ОБОРОТНО-САЛЬДОВАЯ  ВЕДОМОСТЬ</t>
  </si>
  <si>
    <t>по счету 101.00</t>
  </si>
  <si>
    <t>Основные средства</t>
  </si>
  <si>
    <t>за период с 01.10.2014 по 31.10.2014</t>
  </si>
  <si>
    <t/>
  </si>
  <si>
    <t>КОДЫ</t>
  </si>
  <si>
    <t>по ОКУД</t>
  </si>
  <si>
    <t>Учреждение (централизованная бухгалтерия)</t>
  </si>
  <si>
    <t>Муниципальное учреждение культуры "Центр сохранения и развития культуры" Пошехонского муниципального района</t>
  </si>
  <si>
    <t>по ОКПО</t>
  </si>
  <si>
    <t>30977502</t>
  </si>
  <si>
    <t>Структурное подразделение</t>
  </si>
  <si>
    <t>МУК "Центр сохранения и развития культуры"</t>
  </si>
  <si>
    <t xml:space="preserve">по КСП </t>
  </si>
  <si>
    <t>102030000</t>
  </si>
  <si>
    <t>Единица измерения: руб.</t>
  </si>
  <si>
    <t>по ОКЕИ</t>
  </si>
  <si>
    <t>383</t>
  </si>
  <si>
    <t>Мат. отв. лицо</t>
  </si>
  <si>
    <t>№ п/п</t>
  </si>
  <si>
    <t>Расшифровка</t>
  </si>
  <si>
    <t>Код</t>
  </si>
  <si>
    <t>Наименование</t>
  </si>
  <si>
    <t>На 01.10.2014</t>
  </si>
  <si>
    <t>Кол-во</t>
  </si>
  <si>
    <t>Сумма</t>
  </si>
  <si>
    <t>Обороты за период</t>
  </si>
  <si>
    <t>Дебет</t>
  </si>
  <si>
    <t>Кредит</t>
  </si>
  <si>
    <t>На 31.10.2014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</si>
  <si>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</si>
  <si>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</si>
  <si>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</si>
  <si>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</si>
  <si>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</si>
  <si>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</si>
  <si>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</si>
  <si>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</si>
  <si>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</si>
  <si>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</si>
  <si>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</si>
  <si>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[00170] Волохова Екатерина Алексеевна (МУК "Центр сохранения и развития культуры", Инф.-конс.центр по предпр.и туризму)</t>
  </si>
  <si>
    <t>013.4.0019-камера</t>
  </si>
  <si>
    <t>Web-камера</t>
  </si>
  <si>
    <t>013.4.0017</t>
  </si>
  <si>
    <t>Копир Canon iR 2320</t>
  </si>
  <si>
    <t>013.6.0009</t>
  </si>
  <si>
    <t>Кресло Метро серое</t>
  </si>
  <si>
    <t>013.6.0008</t>
  </si>
  <si>
    <t>Кресло Ненси серое</t>
  </si>
  <si>
    <t>013.4.0021</t>
  </si>
  <si>
    <t>МФУ НР LaserJet Pro 100М175А</t>
  </si>
  <si>
    <t>013.4.0016</t>
  </si>
  <si>
    <t>Ноутбук 15,6 SAMSUNG i5 2410M</t>
  </si>
  <si>
    <t>013.6.0016</t>
  </si>
  <si>
    <t>Подставка п/сист.блок АЛЕКС</t>
  </si>
  <si>
    <t>013.4.0018-SENSYS ч</t>
  </si>
  <si>
    <t>Принтер Canon i-SENSYS черный</t>
  </si>
  <si>
    <t>013.8.0011</t>
  </si>
  <si>
    <t>Сейф огнестойкий</t>
  </si>
  <si>
    <t>013.4.0014</t>
  </si>
  <si>
    <t>Системный блок (intel i5 2310 Asus P8H61</t>
  </si>
  <si>
    <t>013.4.0015-M</t>
  </si>
  <si>
    <t>Системный блок (intel i2100 Asus P8H61-M</t>
  </si>
  <si>
    <t>12</t>
  </si>
  <si>
    <t>013.6.0013</t>
  </si>
  <si>
    <t>Стол рабочий АЛЕКС</t>
  </si>
  <si>
    <t>13</t>
  </si>
  <si>
    <t>013.6.0014</t>
  </si>
  <si>
    <t>Стол рабочий АЛЕКС*</t>
  </si>
  <si>
    <t>14</t>
  </si>
  <si>
    <t>013.6.0017</t>
  </si>
  <si>
    <t>Стол эргономичный Алекс бук.</t>
  </si>
  <si>
    <t>15</t>
  </si>
  <si>
    <t>013.6.0010</t>
  </si>
  <si>
    <t>Стул Стандарт серый</t>
  </si>
  <si>
    <t>16</t>
  </si>
  <si>
    <t>013.6.0015</t>
  </si>
  <si>
    <t>Тумба выкатная АЛЕКС</t>
  </si>
  <si>
    <t>17</t>
  </si>
  <si>
    <t>013.6.0019</t>
  </si>
  <si>
    <t>Тумба под аппаратуру+ двери стекло Алекс</t>
  </si>
  <si>
    <t>18</t>
  </si>
  <si>
    <t>013.6.0018</t>
  </si>
  <si>
    <t>Тумба приставная Алекс 4 ящ. с замк. бук</t>
  </si>
  <si>
    <t>19</t>
  </si>
  <si>
    <t>013.4.0020</t>
  </si>
  <si>
    <t>Факс на термобумаге PANASONIC</t>
  </si>
  <si>
    <t>20</t>
  </si>
  <si>
    <t>013.6.0020</t>
  </si>
  <si>
    <t>Шкаф 1к2 универсал</t>
  </si>
  <si>
    <t>21</t>
  </si>
  <si>
    <t>013.6.0021</t>
  </si>
  <si>
    <t>Шкаф 1к2 универсал *</t>
  </si>
  <si>
    <t>22</t>
  </si>
  <si>
    <t>013.6.0022</t>
  </si>
  <si>
    <t>Шкаф для одежды 1к1 Универсал</t>
  </si>
  <si>
    <t>Итого по Волохова Е. А.</t>
  </si>
  <si>
    <t>29</t>
  </si>
  <si>
    <t>[00621] Лобанова Ирина Сергеевна (без отдела)</t>
  </si>
  <si>
    <t>013.4.0845</t>
  </si>
  <si>
    <t>CHAUVET Comet LED светодиодный многолучевой эффект</t>
  </si>
  <si>
    <t>010.4.0415</t>
  </si>
  <si>
    <t>Акустч.сист.ЕЛВИС</t>
  </si>
  <si>
    <t>010.4.0449</t>
  </si>
  <si>
    <t>картридж черный *</t>
  </si>
  <si>
    <t>010.4.0285</t>
  </si>
  <si>
    <t xml:space="preserve">колонки </t>
  </si>
  <si>
    <t>010.4.0417-48</t>
  </si>
  <si>
    <t>микрофон PG-48</t>
  </si>
  <si>
    <t>013.4.0069</t>
  </si>
  <si>
    <t>Микрофон ШУРЕ кард. с кабелем</t>
  </si>
  <si>
    <t>013.4.0813</t>
  </si>
  <si>
    <t>музыкальный центр LG DM5420K</t>
  </si>
  <si>
    <t>013.4.0049-154K  US</t>
  </si>
  <si>
    <t>МЦ.LG RBD-154K  USB</t>
  </si>
  <si>
    <t>010.4.0447</t>
  </si>
  <si>
    <t>ноутбук Vista Home</t>
  </si>
  <si>
    <t>013.4.0050-3200 *</t>
  </si>
  <si>
    <t>принтер SAMSUNG SCX-3200 *</t>
  </si>
  <si>
    <t>010.4.0448</t>
  </si>
  <si>
    <t>принтер*</t>
  </si>
  <si>
    <t>010.4.0418</t>
  </si>
  <si>
    <t>пульт микшерный ГЕНУКС</t>
  </si>
  <si>
    <t>010.6.0467</t>
  </si>
  <si>
    <t>светильник VT</t>
  </si>
  <si>
    <t>013.6.0541</t>
  </si>
  <si>
    <t>стол теннисный ***</t>
  </si>
  <si>
    <t>013.4.0051</t>
  </si>
  <si>
    <t>телев.SUPRA CTV</t>
  </si>
  <si>
    <t>010.4.0416</t>
  </si>
  <si>
    <t>Усилитель мощн.МИСТРАЛ</t>
  </si>
  <si>
    <t>010.4.0573</t>
  </si>
  <si>
    <t>Фотоаппарат SAMSUNG в сборе</t>
  </si>
  <si>
    <t>010.6.0417</t>
  </si>
  <si>
    <t>чайник электич.</t>
  </si>
  <si>
    <t>013.6.0548</t>
  </si>
  <si>
    <t>часы шахматные</t>
  </si>
  <si>
    <t>013.6.0549</t>
  </si>
  <si>
    <t>часы шахматные*</t>
  </si>
  <si>
    <t>Итого по Лобанова И. С.</t>
  </si>
  <si>
    <t>[00870] Романова Зинаида Иванвна (без отдела)</t>
  </si>
  <si>
    <t>010.4.0466</t>
  </si>
  <si>
    <t>Акустич.система EVM BS 122</t>
  </si>
  <si>
    <t>010.4.0648</t>
  </si>
  <si>
    <t>акустическая система EUROSOUNG</t>
  </si>
  <si>
    <t>010.4.0195</t>
  </si>
  <si>
    <t>Баян с футляром</t>
  </si>
  <si>
    <t>010.6.0136</t>
  </si>
  <si>
    <t>Бильард</t>
  </si>
  <si>
    <t>010.4.0514-3,5 (3кВ</t>
  </si>
  <si>
    <t>Дымосос Д-3,5 (3кВт*1500)левый</t>
  </si>
  <si>
    <t>010.6.0138</t>
  </si>
  <si>
    <t>Занавес на сцену</t>
  </si>
  <si>
    <t>010.6.0137</t>
  </si>
  <si>
    <t>занавес плюшев.</t>
  </si>
  <si>
    <t>010.6.0139</t>
  </si>
  <si>
    <t>Занавески на окна</t>
  </si>
  <si>
    <t>010.4.0446</t>
  </si>
  <si>
    <t>картридж черный LBP450.465.660</t>
  </si>
  <si>
    <t>013.8.0231</t>
  </si>
  <si>
    <t>Костюм деда Мороза синий меховой с посохом</t>
  </si>
  <si>
    <t>013.8.0232</t>
  </si>
  <si>
    <t>Костюм Снегурочка белый</t>
  </si>
  <si>
    <t>010.6.0141</t>
  </si>
  <si>
    <t xml:space="preserve">Кресла театральные </t>
  </si>
  <si>
    <t>013.4.0057</t>
  </si>
  <si>
    <t>М,Ц, САМСУНГ</t>
  </si>
  <si>
    <t>013.4.0058</t>
  </si>
  <si>
    <t>М,Ц, САМСУНГ*</t>
  </si>
  <si>
    <t>013.4.0811-200*</t>
  </si>
  <si>
    <t>микрофон Arthur Forty PRC VNF AF-200*</t>
  </si>
  <si>
    <t>010.4.0390-XLR</t>
  </si>
  <si>
    <t>микрофон SHURE XLR-XLR</t>
  </si>
  <si>
    <t>010.4.0651</t>
  </si>
  <si>
    <t>микрофон динамический кард.</t>
  </si>
  <si>
    <t>010.4.0399</t>
  </si>
  <si>
    <t>Микрофон ШУРЕ</t>
  </si>
  <si>
    <t>010.4.0650</t>
  </si>
  <si>
    <t>Микшер ALTO AMX 100</t>
  </si>
  <si>
    <t>010.4.0201</t>
  </si>
  <si>
    <t xml:space="preserve">Музыкальный центр </t>
  </si>
  <si>
    <t>013.4.0809</t>
  </si>
  <si>
    <t>музыкальный центр караоке*</t>
  </si>
  <si>
    <t>010.4.0444</t>
  </si>
  <si>
    <t>ноутбук (1280*800)</t>
  </si>
  <si>
    <t>23</t>
  </si>
  <si>
    <t>010.6.0140</t>
  </si>
  <si>
    <t>Печь Булерьян</t>
  </si>
  <si>
    <t>24</t>
  </si>
  <si>
    <t>010.4.0445</t>
  </si>
  <si>
    <t>принтер ***</t>
  </si>
  <si>
    <t>25</t>
  </si>
  <si>
    <t>013.4.0056</t>
  </si>
  <si>
    <t>Принтер САМСУНГ</t>
  </si>
  <si>
    <t>26</t>
  </si>
  <si>
    <t>013.6.0533</t>
  </si>
  <si>
    <t>Стол теннисный</t>
  </si>
  <si>
    <t>27</t>
  </si>
  <si>
    <t>013.6.0537</t>
  </si>
  <si>
    <t>стол теннисный*</t>
  </si>
  <si>
    <t>28</t>
  </si>
  <si>
    <t>013.6.0550</t>
  </si>
  <si>
    <t>стол теннисный**</t>
  </si>
  <si>
    <t>013.6.0551</t>
  </si>
  <si>
    <t>стол теннисный****</t>
  </si>
  <si>
    <t>30</t>
  </si>
  <si>
    <t>013.6.0552</t>
  </si>
  <si>
    <t>стол теннисный*****</t>
  </si>
  <si>
    <t>31</t>
  </si>
  <si>
    <t>013.4.0059</t>
  </si>
  <si>
    <t>Телевизор MISTERI</t>
  </si>
  <si>
    <t>32</t>
  </si>
  <si>
    <t>013.4.0060</t>
  </si>
  <si>
    <t>33</t>
  </si>
  <si>
    <t>013.4.0061</t>
  </si>
  <si>
    <t>34</t>
  </si>
  <si>
    <t>010.4.0649</t>
  </si>
  <si>
    <t>Усилитель Биема</t>
  </si>
  <si>
    <t>35</t>
  </si>
  <si>
    <t>010.4.0574-15</t>
  </si>
  <si>
    <t>Фотоаппарат SAMSUNG TS-15</t>
  </si>
  <si>
    <t>36</t>
  </si>
  <si>
    <t>013.6.0560</t>
  </si>
  <si>
    <t>Швейная машина SINGER 3223</t>
  </si>
  <si>
    <t>37</t>
  </si>
  <si>
    <t>010.9.1483</t>
  </si>
  <si>
    <t>Щит металлический без комплектующих</t>
  </si>
  <si>
    <t>Итого по Романова З. И.</t>
  </si>
  <si>
    <t>45</t>
  </si>
  <si>
    <t>[00934] Метелкина Ирина Михайловна (без отдела)</t>
  </si>
  <si>
    <t>010.4.0405-765X</t>
  </si>
  <si>
    <t>DVD LG DT-765X</t>
  </si>
  <si>
    <t>010.6.0001</t>
  </si>
  <si>
    <t>Бюст Гайдара</t>
  </si>
  <si>
    <t>010.6.0178</t>
  </si>
  <si>
    <t>витрина с освещением 1000*500*1990</t>
  </si>
  <si>
    <t>010.4.0153</t>
  </si>
  <si>
    <t>Компьютер</t>
  </si>
  <si>
    <t>010.4.0408</t>
  </si>
  <si>
    <t>МЦ PANASONIK</t>
  </si>
  <si>
    <t>010.6.0176</t>
  </si>
  <si>
    <t>прилавок угловой 900*500*900</t>
  </si>
  <si>
    <t>010.6.0177</t>
  </si>
  <si>
    <t>прилавок угловой наружный 500*500*900</t>
  </si>
  <si>
    <t>010.4.0154</t>
  </si>
  <si>
    <t>Принтер лазерный</t>
  </si>
  <si>
    <t>010.6.0398</t>
  </si>
  <si>
    <t>стеллаж библиотечный демонтсрационный</t>
  </si>
  <si>
    <t>010.6.0338-836</t>
  </si>
  <si>
    <t>Стеллаж В-836</t>
  </si>
  <si>
    <t>010.6.0340</t>
  </si>
  <si>
    <t>Стол компьютерный КС 2006 бук</t>
  </si>
  <si>
    <t>010.6.0374</t>
  </si>
  <si>
    <t>стул СМ серый</t>
  </si>
  <si>
    <t>010.6.0395</t>
  </si>
  <si>
    <t>Т/ВЕНТИЛЛЯТОР NR 300D керамический</t>
  </si>
  <si>
    <t>010.4.0406</t>
  </si>
  <si>
    <t>ТВ SAMSUNG</t>
  </si>
  <si>
    <t>Итого по Метелкина И. М.</t>
  </si>
  <si>
    <t>[00947] Хорошкова Елена Павловна (без отдела)</t>
  </si>
  <si>
    <t>013.4.0849</t>
  </si>
  <si>
    <t>Big Dipper L001 эффект зеркального шара</t>
  </si>
  <si>
    <t>013.4.0846</t>
  </si>
  <si>
    <t>CHAUVET Derby Х светодиодный многолучевой проекционный эффект</t>
  </si>
  <si>
    <t>013.4.0079</t>
  </si>
  <si>
    <t>DVD+Караоке</t>
  </si>
  <si>
    <t>010.4.0380</t>
  </si>
  <si>
    <t>Акустическая система ALTO</t>
  </si>
  <si>
    <t>010.4.0386-гитара E</t>
  </si>
  <si>
    <t>Бас-гитара Washlurh</t>
  </si>
  <si>
    <t>010.4.0385</t>
  </si>
  <si>
    <t>Гитара эл. Sguier cuchone (ритм)</t>
  </si>
  <si>
    <t>010.4.0384</t>
  </si>
  <si>
    <t>Гитара эл.Sguier Teiecaster (соло)</t>
  </si>
  <si>
    <t>010.6.0491</t>
  </si>
  <si>
    <t>104</t>
  </si>
  <si>
    <t>010.4.0429</t>
  </si>
  <si>
    <t>картридж НР  черный</t>
  </si>
  <si>
    <t>010.4.0387</t>
  </si>
  <si>
    <t>Клавишный инструмент YAMAHA PSR 61кл</t>
  </si>
  <si>
    <t>013.4.0036</t>
  </si>
  <si>
    <t>Колонка WHARFEDALE</t>
  </si>
  <si>
    <t>013.4.0040-500</t>
  </si>
  <si>
    <t>Колонка WHARFEDALE AT-500</t>
  </si>
  <si>
    <t>013.4.0063-D630D ка</t>
  </si>
  <si>
    <t>М.Ц. SAMSUNG MX-D630D караоке</t>
  </si>
  <si>
    <t>010.4.0382</t>
  </si>
  <si>
    <t>Микрофон кардиоидный с кабелем</t>
  </si>
  <si>
    <t>013.4.0068</t>
  </si>
  <si>
    <t>Микрофон кардиоидный с кабелем*</t>
  </si>
  <si>
    <t>010.6.0007</t>
  </si>
  <si>
    <t>Набор мебели "Волжский"</t>
  </si>
  <si>
    <t>010.4.0427</t>
  </si>
  <si>
    <t>ноутбук ASUS FSRL</t>
  </si>
  <si>
    <t>013.4.0062-3200 (24</t>
  </si>
  <si>
    <t>Принтер SAMSUNG SCX-3200 (24098)</t>
  </si>
  <si>
    <t>010.4.0428</t>
  </si>
  <si>
    <t>принтер ЛАЗЕР 1018 А4</t>
  </si>
  <si>
    <t>010.4.0383</t>
  </si>
  <si>
    <t>Пульт микшерный 2моно 2стерео</t>
  </si>
  <si>
    <t>013.4.0035</t>
  </si>
  <si>
    <t>Ресивер YAMAHA</t>
  </si>
  <si>
    <t>013.6.0557</t>
  </si>
  <si>
    <t>секция трехместная СМ (триада) к/з</t>
  </si>
  <si>
    <t>013.6.0534</t>
  </si>
  <si>
    <t>013.4.0064-LC14011(</t>
  </si>
  <si>
    <t>Телев. MUSTERU  CTV-LC14011(27561)</t>
  </si>
  <si>
    <t>013.4.0078-р SUPRA</t>
  </si>
  <si>
    <t>Тел-р SUPRA</t>
  </si>
  <si>
    <t>013.6.0555</t>
  </si>
  <si>
    <t>Туалетная кабина РОМБ</t>
  </si>
  <si>
    <t>010.4.0381</t>
  </si>
  <si>
    <t>Усилитель мощности ALTO</t>
  </si>
  <si>
    <t>010.2.0122</t>
  </si>
  <si>
    <t>фундамент Вощиковского ДК (после пожара)</t>
  </si>
  <si>
    <t>Итого по Хорошкова Е. П.</t>
  </si>
  <si>
    <t>155</t>
  </si>
  <si>
    <t>[01405] Груздева Нина Владимировна (без отдела)</t>
  </si>
  <si>
    <t>010.4.0388</t>
  </si>
  <si>
    <t>акустическая система ALTO ELVISIS</t>
  </si>
  <si>
    <t>010.4.0214</t>
  </si>
  <si>
    <t>Бильярд ДК</t>
  </si>
  <si>
    <t>010.2.0114</t>
  </si>
  <si>
    <t>Здание ДК д.Андрюшино (здан.школы)</t>
  </si>
  <si>
    <t>010.4.0435</t>
  </si>
  <si>
    <t>картридж черный Phaser</t>
  </si>
  <si>
    <t>010.4.0492</t>
  </si>
  <si>
    <t>копир/сканер/принтер Brother</t>
  </si>
  <si>
    <t>013.8.0229</t>
  </si>
  <si>
    <t>Костюм Деда Мороза красный с посохом</t>
  </si>
  <si>
    <t>013.8.0230</t>
  </si>
  <si>
    <t>Костюм Снегурочка голубой</t>
  </si>
  <si>
    <t>013.4.0042-D караок</t>
  </si>
  <si>
    <t>М.Ц.SAMSUNG MX-D караоке</t>
  </si>
  <si>
    <t>013.4.0810-200</t>
  </si>
  <si>
    <t>микрофон Arthur Forty PSC VHF AF-200</t>
  </si>
  <si>
    <t>013.4.0066</t>
  </si>
  <si>
    <t>Микрофон SHURE кардиоидный с кабелем XLR</t>
  </si>
  <si>
    <t>010.4.0652</t>
  </si>
  <si>
    <t>Музыкальный центр Samsung ММ</t>
  </si>
  <si>
    <t>013.4.0808</t>
  </si>
  <si>
    <t>музыкальный центр караоке</t>
  </si>
  <si>
    <t>010.4.0432</t>
  </si>
  <si>
    <t>МЦ SAVSUNG</t>
  </si>
  <si>
    <t>010.4.0433</t>
  </si>
  <si>
    <t>Ноутбук АСУС</t>
  </si>
  <si>
    <t>010.6.0440</t>
  </si>
  <si>
    <t>Печь "Бренеран"</t>
  </si>
  <si>
    <t>010.4.0434</t>
  </si>
  <si>
    <t>принтер HP 1018 а4</t>
  </si>
  <si>
    <t>010.4.0391</t>
  </si>
  <si>
    <t>пульт микшерный 2моно2стер</t>
  </si>
  <si>
    <t>013.6.0535</t>
  </si>
  <si>
    <t>010.6.0471</t>
  </si>
  <si>
    <t>стол*</t>
  </si>
  <si>
    <t>013.4.0033</t>
  </si>
  <si>
    <t>ТВ.SUPRA</t>
  </si>
  <si>
    <t>010.4.0215</t>
  </si>
  <si>
    <t>Телевизор ДК</t>
  </si>
  <si>
    <t>010.6.0145-Самсунг</t>
  </si>
  <si>
    <t>УР-Самсунг ДК     DVD</t>
  </si>
  <si>
    <t>010.4.0389</t>
  </si>
  <si>
    <t>Усилитель мощности ALTO Mistral</t>
  </si>
  <si>
    <t>010.4.0431</t>
  </si>
  <si>
    <t>ФОТО SAMSUNG</t>
  </si>
  <si>
    <t>Итого по Груздева Н. В.</t>
  </si>
  <si>
    <t>[01470] Колесова Руфина Павловна (без отдела)</t>
  </si>
  <si>
    <t>013.6.0572</t>
  </si>
  <si>
    <t>Банкетка полумягкая бордовый кожзам м/к- темный металл</t>
  </si>
  <si>
    <t>010.6.0180</t>
  </si>
  <si>
    <t>витрина без освещения 1000*500*1650</t>
  </si>
  <si>
    <t>010.2.0109</t>
  </si>
  <si>
    <t>Здание склада (СОШ №2)</t>
  </si>
  <si>
    <t>010.9.1334</t>
  </si>
  <si>
    <t>костюм МЕДВЕДЯ</t>
  </si>
  <si>
    <t>010.4.0409</t>
  </si>
  <si>
    <t>МЦ LG караоке</t>
  </si>
  <si>
    <t>010.6.0179</t>
  </si>
  <si>
    <t>прилавок освещенный полностью 900*500*900</t>
  </si>
  <si>
    <t>010.6.0181</t>
  </si>
  <si>
    <t>стеллаж 1200*420*1670</t>
  </si>
  <si>
    <t>010.6.0370</t>
  </si>
  <si>
    <t>стол комп.КС 2006 бук</t>
  </si>
  <si>
    <t>010.6.0332</t>
  </si>
  <si>
    <t>Стол прямоугольный</t>
  </si>
  <si>
    <t>010.4.0404</t>
  </si>
  <si>
    <t>ТВ SONI</t>
  </si>
  <si>
    <t>010.6.0372</t>
  </si>
  <si>
    <t>тумба ВТ 1025 титан</t>
  </si>
  <si>
    <t>Итого по Колесова Р. П.</t>
  </si>
  <si>
    <t>[01601] Виноградова Елена Николаевна (без отдела)</t>
  </si>
  <si>
    <t>010.4.0411</t>
  </si>
  <si>
    <t>Акустич.система АЛЬТО 300W</t>
  </si>
  <si>
    <t>010.4.0457</t>
  </si>
  <si>
    <t>беспроводная точка доступа</t>
  </si>
  <si>
    <t>010.4.0166</t>
  </si>
  <si>
    <t>Бильярд</t>
  </si>
  <si>
    <t>010.4.0053</t>
  </si>
  <si>
    <t>Выпрямительное устройство 50 ВУК -120-1</t>
  </si>
  <si>
    <t>010.4.0054</t>
  </si>
  <si>
    <t>010.4.0263</t>
  </si>
  <si>
    <t>газосигнализатор</t>
  </si>
  <si>
    <t>010.6.0112</t>
  </si>
  <si>
    <t>Гардины, занавески</t>
  </si>
  <si>
    <t>010.2.0016</t>
  </si>
  <si>
    <t>Здание Яковлевского Дома Культуры</t>
  </si>
  <si>
    <t>010.4.0456</t>
  </si>
  <si>
    <t>картридж Canon</t>
  </si>
  <si>
    <t>010.4.0044</t>
  </si>
  <si>
    <t>Кинопроектор 23 КПК У 4,2</t>
  </si>
  <si>
    <t>010.4.0045</t>
  </si>
  <si>
    <t>010.4.0517-7010R</t>
  </si>
  <si>
    <t>копир/сканер/принтер Brother DCP-7010R</t>
  </si>
  <si>
    <t>010.4.0168</t>
  </si>
  <si>
    <t>Котел КВ 900</t>
  </si>
  <si>
    <t>010.4.0169</t>
  </si>
  <si>
    <t>Котел УАП 300</t>
  </si>
  <si>
    <t>010.2.0015</t>
  </si>
  <si>
    <t>Котельная Яковлевского Дома Культуры</t>
  </si>
  <si>
    <t>010.6.0253</t>
  </si>
  <si>
    <t>кресла театральные</t>
  </si>
  <si>
    <t>150</t>
  </si>
  <si>
    <t>013.6.0542</t>
  </si>
  <si>
    <t>лыжи*</t>
  </si>
  <si>
    <t>013.6.0543</t>
  </si>
  <si>
    <t>лыжи**</t>
  </si>
  <si>
    <t>013.6.0544</t>
  </si>
  <si>
    <t>лыжи***</t>
  </si>
  <si>
    <t>013.6.0545</t>
  </si>
  <si>
    <t>лыжи****</t>
  </si>
  <si>
    <t>013.6.0546</t>
  </si>
  <si>
    <t>лыжи*****</t>
  </si>
  <si>
    <t>013.6.0547</t>
  </si>
  <si>
    <t>лыжи******</t>
  </si>
  <si>
    <t>010.4.0413</t>
  </si>
  <si>
    <t>Микрофон ШУРЕ с кабелем</t>
  </si>
  <si>
    <t>013.4.0070</t>
  </si>
  <si>
    <t>Микрофон ШУРЕ**</t>
  </si>
  <si>
    <t>010.4.0173</t>
  </si>
  <si>
    <t>Музыкальный центр</t>
  </si>
  <si>
    <t>010.4.0174</t>
  </si>
  <si>
    <t>010.4.0266</t>
  </si>
  <si>
    <t>010.4.0459</t>
  </si>
  <si>
    <t>МЦ самсунг</t>
  </si>
  <si>
    <t>010.4.0461</t>
  </si>
  <si>
    <t>МЦ самсунг MAX</t>
  </si>
  <si>
    <t>013.4.0055-154К (20</t>
  </si>
  <si>
    <t>МЦ. LG RBD-154К (200 песен)*</t>
  </si>
  <si>
    <t>010.4.0454</t>
  </si>
  <si>
    <t>ноутбук RADEON</t>
  </si>
  <si>
    <t>010.4.0455</t>
  </si>
  <si>
    <t>принтер LET</t>
  </si>
  <si>
    <t>013.4.0888</t>
  </si>
  <si>
    <t>ПРОЕКТОР 2800 Ansi im 800*600 WiewSonic PJD5132  (39774)</t>
  </si>
  <si>
    <t>010.4.0414</t>
  </si>
  <si>
    <t>Пульт микшерный БЕРИНГЕР КСЕНУКС</t>
  </si>
  <si>
    <t>1.013.6.0499</t>
  </si>
  <si>
    <t>радиатор масляный/</t>
  </si>
  <si>
    <t>010.6.0450-книжка</t>
  </si>
  <si>
    <t>Стол-книжка</t>
  </si>
  <si>
    <t>010.4.0539</t>
  </si>
  <si>
    <t>счетчик газа</t>
  </si>
  <si>
    <t>38</t>
  </si>
  <si>
    <t>013.4.0052</t>
  </si>
  <si>
    <t>ТВ.SUPRA*</t>
  </si>
  <si>
    <t>39</t>
  </si>
  <si>
    <t>013.4.0053</t>
  </si>
  <si>
    <t>ТВ.SUPRA**</t>
  </si>
  <si>
    <t>40</t>
  </si>
  <si>
    <t>010.4.0265</t>
  </si>
  <si>
    <t>Телевизор ERC 21 №160</t>
  </si>
  <si>
    <t>41</t>
  </si>
  <si>
    <t>010.4.0464</t>
  </si>
  <si>
    <t>телевизор цв.</t>
  </si>
  <si>
    <t>42</t>
  </si>
  <si>
    <t>010.4.0412</t>
  </si>
  <si>
    <t>Усилитель мощн. АЛЬТО 300W</t>
  </si>
  <si>
    <t>43</t>
  </si>
  <si>
    <t>010.4.0074</t>
  </si>
  <si>
    <t>Усилительное устройство "Звук" Т2*25</t>
  </si>
  <si>
    <t>44</t>
  </si>
  <si>
    <t>013.4.0054</t>
  </si>
  <si>
    <t>ФОТО SAMSUNG*</t>
  </si>
  <si>
    <t>010.4.0164</t>
  </si>
  <si>
    <t>Щит</t>
  </si>
  <si>
    <t>46</t>
  </si>
  <si>
    <t>010.4.0066</t>
  </si>
  <si>
    <t>Электрораспределительное устройство РУК</t>
  </si>
  <si>
    <t>Итого по Виноградова Е. Н.</t>
  </si>
  <si>
    <t>197</t>
  </si>
  <si>
    <t>[01732] Белова Надежда Алексеевна (без отдела)</t>
  </si>
  <si>
    <t>013.4.0842</t>
  </si>
  <si>
    <t>Акуст. система JBL EON515ХТактивная</t>
  </si>
  <si>
    <t>013.4.0843</t>
  </si>
  <si>
    <t>Акуст.система JBL515ХТактивная*</t>
  </si>
  <si>
    <t>013.6.0025</t>
  </si>
  <si>
    <t>Брощюровщик PRO B10</t>
  </si>
  <si>
    <t>013.8.0242</t>
  </si>
  <si>
    <t>Брюки для мальчика</t>
  </si>
  <si>
    <t>010.6.0373</t>
  </si>
  <si>
    <t>Вешалка напольная</t>
  </si>
  <si>
    <t>010.4.0355</t>
  </si>
  <si>
    <t>Видеокамера цифр. Panasonic</t>
  </si>
  <si>
    <t>010.4.0010</t>
  </si>
  <si>
    <t>Видеомагнитофон</t>
  </si>
  <si>
    <t>013.4.0758-465 (E-T</t>
  </si>
  <si>
    <t>Вспышка YongNuo Speedlite YN-465 (E-TTL) Canon</t>
  </si>
  <si>
    <t>013.4.0804-713РС</t>
  </si>
  <si>
    <t>диктофон OLYMPUS VN- 713РС</t>
  </si>
  <si>
    <t>010.4.0407</t>
  </si>
  <si>
    <t>ДОМ КИНО SAMSUNG</t>
  </si>
  <si>
    <t>013.8.0249</t>
  </si>
  <si>
    <t>Елка искусств.2,1м зеленая</t>
  </si>
  <si>
    <t>013.6.0027</t>
  </si>
  <si>
    <t>жалюзи вертикальные*</t>
  </si>
  <si>
    <t>010.2.0001</t>
  </si>
  <si>
    <t>Здание музея</t>
  </si>
  <si>
    <t>013.8.0238</t>
  </si>
  <si>
    <t xml:space="preserve">Картуз </t>
  </si>
  <si>
    <t>010.4.0371-принтер-</t>
  </si>
  <si>
    <t>копир-принтер-сканер</t>
  </si>
  <si>
    <t>010.6.0377</t>
  </si>
  <si>
    <t>Корпус тумбы приставной</t>
  </si>
  <si>
    <t>010.6.0480</t>
  </si>
  <si>
    <t>костюм "Горожанин"</t>
  </si>
  <si>
    <t>010.6.0481</t>
  </si>
  <si>
    <t>костюм "Горожанка"</t>
  </si>
  <si>
    <t>010.6.0477</t>
  </si>
  <si>
    <t>костюм "Дед Мороз"</t>
  </si>
  <si>
    <t>010.6.0482</t>
  </si>
  <si>
    <t>костюм "Пчела"</t>
  </si>
  <si>
    <t>010.6.0479</t>
  </si>
  <si>
    <t>костюм "Снегурочка детский"</t>
  </si>
  <si>
    <t>010.6.0478</t>
  </si>
  <si>
    <t>костюм "Снегурочка"</t>
  </si>
  <si>
    <t>013.6.0026</t>
  </si>
  <si>
    <t>Ламинатор FELLOWES Mars A4</t>
  </si>
  <si>
    <t>013.8.0251-хсекц. 9</t>
  </si>
  <si>
    <t>Лестница алюминевая 2-хсекц. 9 ступеней</t>
  </si>
  <si>
    <t>013.8.0252-хсекц. 9</t>
  </si>
  <si>
    <t>Лестница алюминиевая 3-х секц. 12 ступеней</t>
  </si>
  <si>
    <t>010.4.0367</t>
  </si>
  <si>
    <t>Монитор Samsung 940n + сист.блок</t>
  </si>
  <si>
    <t>013.4.0860</t>
  </si>
  <si>
    <t>Ноутбук Acer Aspire E1-571G-53536G75Mnks(NX.M7CER.030)i53230M/6/750/DVD-RW/710M/WiFi/Win8</t>
  </si>
  <si>
    <t>010.4.0370</t>
  </si>
  <si>
    <t>Ноутбук FSUS</t>
  </si>
  <si>
    <t xml:space="preserve">013.8.0213-2 заряд </t>
  </si>
  <si>
    <t>Огнтушитель углекислотный ОУ-2 заряд 2 кг.</t>
  </si>
  <si>
    <t>010.6.0483</t>
  </si>
  <si>
    <t>Поварской костюм</t>
  </si>
  <si>
    <t>013.4.0071</t>
  </si>
  <si>
    <t>Проектор BENQ MMX613ST</t>
  </si>
  <si>
    <t>010.4.0362</t>
  </si>
  <si>
    <t>проектор NEC NP60</t>
  </si>
  <si>
    <t>013.4.0844-6 микроф</t>
  </si>
  <si>
    <t>Пульт микшерный YAMAHA с процессором эффектов, 4-6 микрофонных/линейных моновхода+2 микрофонных/линейных стереовхода+4 линейных стереовхода</t>
  </si>
  <si>
    <t>013.6.0522-5610 , с</t>
  </si>
  <si>
    <t>Пылесос SAMSUNG SC-5610 , с мешком 3,5л</t>
  </si>
  <si>
    <t>010.4.0364</t>
  </si>
  <si>
    <t>Радиотелефон Panasjnik</t>
  </si>
  <si>
    <t>013.8.0240</t>
  </si>
  <si>
    <t>Рубашка</t>
  </si>
  <si>
    <t>013.8.0241</t>
  </si>
  <si>
    <t>Рубашка для мальчика</t>
  </si>
  <si>
    <t>010.4.0011</t>
  </si>
  <si>
    <t>Рубильник электрический</t>
  </si>
  <si>
    <t>013.8.0245</t>
  </si>
  <si>
    <t>Сапоги мужские кожа</t>
  </si>
  <si>
    <t>013.8.0239</t>
  </si>
  <si>
    <t>Сарафан</t>
  </si>
  <si>
    <t>013.8.0243</t>
  </si>
  <si>
    <t>Сарафан для девочки</t>
  </si>
  <si>
    <t>010.6.0339-0132Т</t>
  </si>
  <si>
    <t>Сейф КЗ-0132Т</t>
  </si>
  <si>
    <t>010.9.0002</t>
  </si>
  <si>
    <t>Стенд с фотографиями почетных граждан</t>
  </si>
  <si>
    <t>010.6.0037</t>
  </si>
  <si>
    <t>Стенды</t>
  </si>
  <si>
    <t>010.6.0334</t>
  </si>
  <si>
    <t>Стол левый с тумбой</t>
  </si>
  <si>
    <t>010.6.0335-814</t>
  </si>
  <si>
    <t>Стол с тумбой В-814</t>
  </si>
  <si>
    <t>47</t>
  </si>
  <si>
    <t>48</t>
  </si>
  <si>
    <t>49</t>
  </si>
  <si>
    <t>010.4.0410</t>
  </si>
  <si>
    <t>ТВ SAMSUNG жк</t>
  </si>
  <si>
    <t>50</t>
  </si>
  <si>
    <t>010.4.0009</t>
  </si>
  <si>
    <t>Телевизор</t>
  </si>
  <si>
    <t>51</t>
  </si>
  <si>
    <t>010.6.0337</t>
  </si>
  <si>
    <t>тумба для оргтехники В*820</t>
  </si>
  <si>
    <t>52</t>
  </si>
  <si>
    <t>010.6.0333</t>
  </si>
  <si>
    <t>тумба подвесная</t>
  </si>
  <si>
    <t>53</t>
  </si>
  <si>
    <t>010.6.0371</t>
  </si>
  <si>
    <t>тумба ТЯ 4007 бук</t>
  </si>
  <si>
    <t>54</t>
  </si>
  <si>
    <t>010.4.0363</t>
  </si>
  <si>
    <t>Факсимильный аппарат Panasonik</t>
  </si>
  <si>
    <t>55</t>
  </si>
  <si>
    <t>013.4.0072</t>
  </si>
  <si>
    <t>Фотоаппарат Nikon Coolpix L120 Black</t>
  </si>
  <si>
    <t>56</t>
  </si>
  <si>
    <t>013.4.0759-55 IS II</t>
  </si>
  <si>
    <t>Фотоаппарат зеркальный Canon EOS 1100D Kit 18-55 IS II 12.2 млн./CMOS/1/22.2х14,7 мм (1,6х), SD, SDHC,SDXC,2,7" (230000 пикс)</t>
  </si>
  <si>
    <t>57</t>
  </si>
  <si>
    <t>010.9.0001</t>
  </si>
  <si>
    <t>чучела хоря</t>
  </si>
  <si>
    <t>58</t>
  </si>
  <si>
    <t>013.6.0530-1891 дву</t>
  </si>
  <si>
    <t>шкаф архивный ПРАКТИК АМ-1891 двухдверный, 3 полки</t>
  </si>
  <si>
    <t>59</t>
  </si>
  <si>
    <t>010.6.0341</t>
  </si>
  <si>
    <t>Шкаф узкий для одежды с дверцами</t>
  </si>
  <si>
    <t>60</t>
  </si>
  <si>
    <t>010.6.0031</t>
  </si>
  <si>
    <t>Шкафы-витрины квадратные с 4 сторон стекл.</t>
  </si>
  <si>
    <t>61</t>
  </si>
  <si>
    <t>010.6.0032</t>
  </si>
  <si>
    <t>62</t>
  </si>
  <si>
    <t>010.6.0033</t>
  </si>
  <si>
    <t>63</t>
  </si>
  <si>
    <t>010.6.0034</t>
  </si>
  <si>
    <t>64</t>
  </si>
  <si>
    <t>010.6.0035</t>
  </si>
  <si>
    <t>65</t>
  </si>
  <si>
    <t>010.4.0365</t>
  </si>
  <si>
    <t>экран на штативе 180*180 см</t>
  </si>
  <si>
    <t>66</t>
  </si>
  <si>
    <t>010.4.0403</t>
  </si>
  <si>
    <t>экран настенный</t>
  </si>
  <si>
    <t>67</t>
  </si>
  <si>
    <t>010.9.0003</t>
  </si>
  <si>
    <t>Экспонат-голова лося</t>
  </si>
  <si>
    <t>Итого по Белова Н. А.</t>
  </si>
  <si>
    <t>103</t>
  </si>
  <si>
    <t>[01917] Бухвина Светлана Александровна (МУК "Центр сохранения и развития культуры", Зубаревский клуб)</t>
  </si>
  <si>
    <t>013.4.0847</t>
  </si>
  <si>
    <t>AM LED Concert светодиодный прибор</t>
  </si>
  <si>
    <t>013.4.0884</t>
  </si>
  <si>
    <t>BEHRINGER B115D активная 2-х А041968 полосная (15+1,35) акустическая система 1000 Вт.2 порта USB 3,0 для подключения мини приемников радиомикрофонов, 2-к</t>
  </si>
  <si>
    <t>010.4.0440</t>
  </si>
  <si>
    <t>DVD LG DGK</t>
  </si>
  <si>
    <t>010.4.0439</t>
  </si>
  <si>
    <t>DVD LG DK</t>
  </si>
  <si>
    <t>013.4.0046</t>
  </si>
  <si>
    <t>DVD SAMSUNG 360K</t>
  </si>
  <si>
    <t>013.4.0812-телевизо</t>
  </si>
  <si>
    <t>LED-телевизор 18,5* SAMSUNG LT 19C350EX "R" HD Reaby, черный</t>
  </si>
  <si>
    <t>013.4.0887</t>
  </si>
  <si>
    <t>Wharfedale Vardus 400.blackwood, А049791 Акустическая система напольная, 3-полосная, НЧ: 150мм+ пассивный радиатор 150мм, СЧ: 150мм,ВЧ: 25мм, мощность*</t>
  </si>
  <si>
    <t>013.4.0886</t>
  </si>
  <si>
    <t>Wharfedale Vardus 400.rosewood. A049789 Акустическая система напольная, 3-полосная, НЧ: 150мм+пассивный радиатор 150мм, СЧ:150мм ,ВЧ: 25мм, мощность 1</t>
  </si>
  <si>
    <t>013.4.0881</t>
  </si>
  <si>
    <t>Акус. система INVOTONE AS 15/4 2-х полос.*</t>
  </si>
  <si>
    <t>013.4.0880</t>
  </si>
  <si>
    <t>Акуст.система INVOTONE AS15/4 2--х полос. 300 W RMS. 4 Ом</t>
  </si>
  <si>
    <t>013.4.0885</t>
  </si>
  <si>
    <t>ВEHRINGER B115D активная 2-х А041968 полосная (15+1,35) акустическая система 1000Вт,2 порта USB 3,0 для подключения мини- приемников радиомикрофонов. 2-к*</t>
  </si>
  <si>
    <t>013.4.0848</t>
  </si>
  <si>
    <t>КАМ Duotrix Glow светодиодный прибор RGBW, лунный цветок</t>
  </si>
  <si>
    <t>010.4.0635-100" с Р</t>
  </si>
  <si>
    <t>Котел "Хопер- 100" с РГУ-2М1</t>
  </si>
  <si>
    <t>012.4.0026</t>
  </si>
  <si>
    <t>Котел газовый PROTHERM гризли 85 KLO</t>
  </si>
  <si>
    <t>010.4.0258</t>
  </si>
  <si>
    <t>Котел ХОПЕР -100</t>
  </si>
  <si>
    <t>013.4.0044</t>
  </si>
  <si>
    <t>М,Ц, LG RBD (200 песен)</t>
  </si>
  <si>
    <t>013.4.0048</t>
  </si>
  <si>
    <t>М,Ц, SAMSUNG MX караоке</t>
  </si>
  <si>
    <t>013.4.0067</t>
  </si>
  <si>
    <t>Микрофон SHURE PG48*</t>
  </si>
  <si>
    <t>013.4.0882</t>
  </si>
  <si>
    <t>Микрофон SHURE RD48 кардиоидный с кабелем XLR-XLR</t>
  </si>
  <si>
    <t>013.4.0883</t>
  </si>
  <si>
    <t>Микрофон SHURE RG48 кардиоидный с кабелем*</t>
  </si>
  <si>
    <t>010.4.0395</t>
  </si>
  <si>
    <t>микрофон SHURE кардиоидный.</t>
  </si>
  <si>
    <t>010.4.0224</t>
  </si>
  <si>
    <t>Насос водяной с.Федорково</t>
  </si>
  <si>
    <t>010.4.0436</t>
  </si>
  <si>
    <t>ноутбук ASUS  DWD+RW</t>
  </si>
  <si>
    <t>010.6.0157</t>
  </si>
  <si>
    <t>Печь "Буллерьян"</t>
  </si>
  <si>
    <t>013.4.0047</t>
  </si>
  <si>
    <t>ПРИНТЕР SAMSUNG SCX</t>
  </si>
  <si>
    <t>010.4.0437</t>
  </si>
  <si>
    <t>принтер НР коп.</t>
  </si>
  <si>
    <t>010.4.0396</t>
  </si>
  <si>
    <t>пульт микшерный БЕРИНГЕР</t>
  </si>
  <si>
    <t>010.6.0158</t>
  </si>
  <si>
    <t xml:space="preserve">Самовар  </t>
  </si>
  <si>
    <t>013.6.0538</t>
  </si>
  <si>
    <t>стол бильярдный 8 фут</t>
  </si>
  <si>
    <t>013.6.0531</t>
  </si>
  <si>
    <t>013.6.0532</t>
  </si>
  <si>
    <t>013.6.0539</t>
  </si>
  <si>
    <t>стол теннисный</t>
  </si>
  <si>
    <t>013.6.0540</t>
  </si>
  <si>
    <t>013.4.0045-LC14011</t>
  </si>
  <si>
    <t>ТВ. SUPRA CTV-LC14011</t>
  </si>
  <si>
    <t>010.6.0445</t>
  </si>
  <si>
    <t>тепловентиллятор ТБ 5 Бычок</t>
  </si>
  <si>
    <t>010.4.0269</t>
  </si>
  <si>
    <t>Усилитель с.Ермаково</t>
  </si>
  <si>
    <t>013.4.0043</t>
  </si>
  <si>
    <t>ФОТО SAMSUNG ST65</t>
  </si>
  <si>
    <t>Итого по Бухвина С. А.</t>
  </si>
  <si>
    <t>[01965] Белова Надежда Алексеевна (МУК "Центр сохранения и развития культуры", Центр туризма)</t>
  </si>
  <si>
    <t>013.8.0250</t>
  </si>
  <si>
    <t>Костюм МЕДВЕДЬ мех</t>
  </si>
  <si>
    <t xml:space="preserve">Итого </t>
  </si>
  <si>
    <t>658</t>
  </si>
  <si>
    <t>Исполнитель:</t>
  </si>
  <si>
    <t>ведущий специалист-бухгалтер</t>
  </si>
  <si>
    <t>Смирнова А. В.</t>
  </si>
  <si>
    <t>должность</t>
  </si>
  <si>
    <t>подпись</t>
  </si>
  <si>
    <t>Расшифровка подписи</t>
  </si>
  <si>
    <t>Главный бухгалтер:</t>
  </si>
  <si>
    <t>Ананьева А. А.</t>
  </si>
  <si>
    <t xml:space="preserve">  Стр.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</si>
</sst>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Alignment="1">
      <alignment/>
    </xf>
    <xf numFmtId="14" fontId="3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7" fillId="33" borderId="14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12" fillId="33" borderId="0" xfId="0" applyNumberFormat="1" applyFont="1" applyFill="1" applyAlignment="1">
      <alignment horizontal="righ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center" wrapText="1"/>
    </xf>
    <xf numFmtId="0" fontId="11" fillId="33" borderId="15" xfId="0" applyNumberFormat="1" applyFont="1" applyFill="1" applyBorder="1" applyAlignment="1">
      <alignment horizontal="center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7" fillId="33" borderId="16" xfId="0" applyNumberFormat="1" applyFont="1" applyFill="1" applyBorder="1" applyAlignment="1">
      <alignment horizontal="center" vertical="top" wrapText="1"/>
    </xf>
    <xf numFmtId="4" fontId="7" fillId="33" borderId="17" xfId="0" applyNumberFormat="1" applyFont="1" applyFill="1" applyBorder="1" applyAlignment="1">
      <alignment horizontal="right" vertical="top" wrapText="1"/>
    </xf>
    <xf numFmtId="0" fontId="7" fillId="33" borderId="16" xfId="0" applyNumberFormat="1" applyFont="1" applyFill="1" applyBorder="1" applyAlignment="1">
      <alignment horizontal="right" vertical="top" wrapText="1"/>
    </xf>
    <xf numFmtId="4" fontId="7" fillId="33" borderId="14" xfId="0" applyNumberFormat="1" applyFont="1" applyFill="1" applyBorder="1" applyAlignment="1">
      <alignment horizontal="right" vertical="top" wrapText="1"/>
    </xf>
    <xf numFmtId="0" fontId="7" fillId="33" borderId="14" xfId="0" applyNumberFormat="1" applyFont="1" applyFill="1" applyBorder="1" applyAlignment="1">
      <alignment horizontal="right" vertical="top" wrapText="1"/>
    </xf>
    <xf numFmtId="0" fontId="7" fillId="33" borderId="18" xfId="0" applyNumberFormat="1" applyFont="1" applyFill="1" applyBorder="1" applyAlignment="1">
      <alignment horizontal="left" vertical="top" wrapText="1"/>
    </xf>
    <xf numFmtId="0" fontId="4" fillId="33" borderId="13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3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4" fontId="4" fillId="33" borderId="19" xfId="0" applyNumberFormat="1" applyFont="1" applyFill="1" applyBorder="1" applyAlignment="1">
      <alignment horizontal="right" vertical="top" wrapText="1"/>
    </xf>
    <xf numFmtId="0" fontId="7" fillId="33" borderId="13" xfId="0" applyNumberFormat="1" applyFont="1" applyFill="1" applyBorder="1" applyAlignment="1">
      <alignment horizontal="right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right" vertical="top" wrapText="1"/>
    </xf>
    <xf numFmtId="0" fontId="7" fillId="33" borderId="10" xfId="0" applyNumberFormat="1" applyFont="1" applyFill="1" applyBorder="1" applyAlignment="1">
      <alignment horizontal="right" vertical="top" wrapText="1"/>
    </xf>
    <xf numFmtId="4" fontId="7" fillId="33" borderId="19" xfId="0" applyNumberFormat="1" applyFont="1" applyFill="1" applyBorder="1" applyAlignment="1">
      <alignment horizontal="right" vertical="top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33" borderId="20" xfId="0" applyNumberFormat="1" applyFont="1" applyFill="1" applyBorder="1" applyAlignment="1">
      <alignment horizontal="center" vertical="top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53"/>
  <sheetViews>
    <sheetView tabSelected="1" zoomScalePageLayoutView="0" workbookViewId="0" topLeftCell="A1">
      <selection activeCell="A1" sqref="A1:AG1"/>
    </sheetView>
  </sheetViews>
  <sheetFormatPr defaultColWidth="9.140625" defaultRowHeight="12.75"/>
  <cols>
    <col min="1" max="1" width="4.7109375" style="1" customWidth="1"/>
    <col min="2" max="2" width="8.7109375" style="1" customWidth="1"/>
    <col min="3" max="3" width="2.7109375" style="1" customWidth="1"/>
    <col min="4" max="5" width="1.7109375" style="1" customWidth="1"/>
    <col min="6" max="6" width="2.7109375" style="1" customWidth="1"/>
    <col min="7" max="7" width="7.7109375" style="1" customWidth="1"/>
    <col min="8" max="8" width="11.7109375" style="1" customWidth="1"/>
    <col min="9" max="9" width="2.7109375" style="1" customWidth="1"/>
    <col min="10" max="10" width="1.7109375" style="1" customWidth="1"/>
    <col min="11" max="11" width="3.7109375" style="1" customWidth="1"/>
    <col min="12" max="12" width="1.7109375" style="1" customWidth="1"/>
    <col min="13" max="13" width="0.13671875" style="1" customWidth="1"/>
    <col min="14" max="14" width="1.7109375" style="1" customWidth="1"/>
    <col min="15" max="15" width="7.7109375" style="1" customWidth="1"/>
    <col min="16" max="16" width="1.7109375" style="1" customWidth="1"/>
    <col min="17" max="17" width="2.7109375" style="1" customWidth="1"/>
    <col min="18" max="19" width="4.7109375" style="1" customWidth="1"/>
    <col min="20" max="20" width="3.7109375" style="1" customWidth="1"/>
    <col min="21" max="21" width="2.7109375" style="1" customWidth="1"/>
    <col min="22" max="22" width="0.13671875" style="1" customWidth="1"/>
    <col min="23" max="23" width="6.7109375" style="1" customWidth="1"/>
    <col min="24" max="25" width="2.7109375" style="1" customWidth="1"/>
    <col min="26" max="27" width="3.7109375" style="1" customWidth="1"/>
    <col min="28" max="28" width="4.7109375" style="1" customWidth="1"/>
    <col min="29" max="29" width="0.13671875" style="1" customWidth="1"/>
    <col min="30" max="30" width="1.7109375" style="1" customWidth="1"/>
    <col min="31" max="31" width="2.7109375" style="1" customWidth="1"/>
    <col min="32" max="32" width="7.7109375" style="1" customWidth="1"/>
    <col min="33" max="33" width="0.13671875" style="1" customWidth="1"/>
  </cols>
  <sheetData>
    <row r="1" spans="1:33" s="1" customFormat="1" ht="15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3" s="1" customFormat="1" ht="15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</row>
    <row r="3" spans="1:33" s="1" customFormat="1" ht="15.75" customHeight="1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</row>
    <row r="4" spans="1:33" s="1" customFormat="1" ht="15.75" customHeight="1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">
        <v>41944</v>
      </c>
    </row>
    <row r="5" spans="1:33" s="1" customFormat="1" ht="15.75" customHeight="1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52" t="s">
        <v>5</v>
      </c>
      <c r="AE5" s="52"/>
      <c r="AF5" s="52"/>
      <c r="AG5" s="52"/>
    </row>
    <row r="6" spans="1:33" s="1" customFormat="1" ht="13.5" customHeight="1">
      <c r="A6" s="46" t="s">
        <v>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 t="s">
        <v>6</v>
      </c>
      <c r="AB6" s="46"/>
      <c r="AC6" s="50" t="s">
        <v>4</v>
      </c>
      <c r="AD6" s="50"/>
      <c r="AE6" s="50"/>
      <c r="AF6" s="50"/>
      <c r="AG6" s="50"/>
    </row>
    <row r="7" spans="1:33" s="1" customFormat="1" ht="27" customHeight="1">
      <c r="A7" s="43" t="s">
        <v>7</v>
      </c>
      <c r="B7" s="43"/>
      <c r="C7" s="43"/>
      <c r="D7" s="43"/>
      <c r="E7" s="43"/>
      <c r="F7" s="43"/>
      <c r="G7" s="43"/>
      <c r="H7" s="43"/>
      <c r="I7" s="45" t="s">
        <v>8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6" t="s">
        <v>9</v>
      </c>
      <c r="AB7" s="46"/>
      <c r="AC7" s="47" t="s">
        <v>10</v>
      </c>
      <c r="AD7" s="47"/>
      <c r="AE7" s="47"/>
      <c r="AF7" s="47"/>
      <c r="AG7" s="47"/>
    </row>
    <row r="8" spans="1:33" s="1" customFormat="1" ht="15" customHeight="1">
      <c r="A8" s="43" t="s">
        <v>11</v>
      </c>
      <c r="B8" s="43"/>
      <c r="C8" s="43"/>
      <c r="D8" s="43"/>
      <c r="E8" s="43"/>
      <c r="F8" s="43"/>
      <c r="G8" s="43"/>
      <c r="H8" s="45" t="s">
        <v>12</v>
      </c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6" t="s">
        <v>13</v>
      </c>
      <c r="AB8" s="46"/>
      <c r="AC8" s="47" t="s">
        <v>14</v>
      </c>
      <c r="AD8" s="47"/>
      <c r="AE8" s="47"/>
      <c r="AF8" s="47"/>
      <c r="AG8" s="47"/>
    </row>
    <row r="9" spans="1:33" s="1" customFormat="1" ht="13.5" customHeight="1">
      <c r="A9" s="43" t="s">
        <v>15</v>
      </c>
      <c r="B9" s="43"/>
      <c r="C9" s="43"/>
      <c r="D9" s="43"/>
      <c r="E9" s="43"/>
      <c r="F9" s="43"/>
      <c r="G9" s="43"/>
      <c r="H9" s="48" t="s">
        <v>4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6" t="s">
        <v>16</v>
      </c>
      <c r="AB9" s="46"/>
      <c r="AC9" s="49" t="s">
        <v>17</v>
      </c>
      <c r="AD9" s="49"/>
      <c r="AE9" s="49"/>
      <c r="AF9" s="49"/>
      <c r="AG9" s="49"/>
    </row>
    <row r="10" spans="1:33" s="1" customFormat="1" ht="13.5" customHeight="1">
      <c r="A10" s="43" t="s">
        <v>18</v>
      </c>
      <c r="B10" s="43"/>
      <c r="C10" s="43" t="s">
        <v>4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1:33" s="1" customFormat="1" ht="9.75" customHeight="1">
      <c r="A11" s="44" t="s">
        <v>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</row>
    <row r="12" spans="1:33" s="1" customFormat="1" ht="12.75" customHeight="1">
      <c r="A12" s="41" t="s">
        <v>19</v>
      </c>
      <c r="B12" s="41" t="s">
        <v>20</v>
      </c>
      <c r="C12" s="41"/>
      <c r="D12" s="41"/>
      <c r="E12" s="41"/>
      <c r="F12" s="41"/>
      <c r="G12" s="41"/>
      <c r="H12" s="41"/>
      <c r="I12" s="41"/>
      <c r="J12" s="41" t="s">
        <v>23</v>
      </c>
      <c r="K12" s="41"/>
      <c r="L12" s="41"/>
      <c r="M12" s="41"/>
      <c r="N12" s="41"/>
      <c r="O12" s="41"/>
      <c r="P12" s="41"/>
      <c r="Q12" s="41" t="s">
        <v>26</v>
      </c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37" t="s">
        <v>29</v>
      </c>
      <c r="AC12" s="37"/>
      <c r="AD12" s="37"/>
      <c r="AE12" s="37"/>
      <c r="AF12" s="37"/>
      <c r="AG12" s="37"/>
    </row>
    <row r="13" spans="1:33" s="1" customFormat="1" ht="13.5" customHeight="1">
      <c r="A13" s="41"/>
      <c r="B13" s="38" t="s">
        <v>21</v>
      </c>
      <c r="C13" s="38"/>
      <c r="D13" s="38"/>
      <c r="E13" s="42" t="s">
        <v>22</v>
      </c>
      <c r="F13" s="42"/>
      <c r="G13" s="42"/>
      <c r="H13" s="42"/>
      <c r="I13" s="42"/>
      <c r="J13" s="38" t="s">
        <v>24</v>
      </c>
      <c r="K13" s="38"/>
      <c r="L13" s="38"/>
      <c r="M13" s="38"/>
      <c r="N13" s="42" t="s">
        <v>25</v>
      </c>
      <c r="O13" s="42"/>
      <c r="P13" s="42"/>
      <c r="Q13" s="38" t="s">
        <v>27</v>
      </c>
      <c r="R13" s="38"/>
      <c r="S13" s="38"/>
      <c r="T13" s="38"/>
      <c r="U13" s="38"/>
      <c r="V13" s="38"/>
      <c r="W13" s="42" t="s">
        <v>28</v>
      </c>
      <c r="X13" s="42"/>
      <c r="Y13" s="42"/>
      <c r="Z13" s="42"/>
      <c r="AA13" s="42"/>
      <c r="AB13" s="38" t="s">
        <v>24</v>
      </c>
      <c r="AC13" s="38"/>
      <c r="AD13" s="38"/>
      <c r="AE13" s="39" t="s">
        <v>25</v>
      </c>
      <c r="AF13" s="39"/>
      <c r="AG13" s="39"/>
    </row>
    <row r="14" spans="1:33" s="1" customFormat="1" ht="15" customHeight="1">
      <c r="A14" s="41"/>
      <c r="B14" s="38"/>
      <c r="C14" s="38"/>
      <c r="D14" s="38"/>
      <c r="E14" s="42"/>
      <c r="F14" s="42"/>
      <c r="G14" s="42"/>
      <c r="H14" s="42"/>
      <c r="I14" s="42"/>
      <c r="J14" s="38"/>
      <c r="K14" s="38"/>
      <c r="L14" s="38"/>
      <c r="M14" s="38"/>
      <c r="N14" s="42"/>
      <c r="O14" s="42"/>
      <c r="P14" s="42"/>
      <c r="Q14" s="38" t="s">
        <v>24</v>
      </c>
      <c r="R14" s="38"/>
      <c r="S14" s="42" t="s">
        <v>25</v>
      </c>
      <c r="T14" s="42"/>
      <c r="U14" s="42"/>
      <c r="V14" s="42"/>
      <c r="W14" s="3" t="s">
        <v>24</v>
      </c>
      <c r="X14" s="42" t="s">
        <v>25</v>
      </c>
      <c r="Y14" s="42"/>
      <c r="Z14" s="42"/>
      <c r="AA14" s="42"/>
      <c r="AB14" s="38"/>
      <c r="AC14" s="38"/>
      <c r="AD14" s="38"/>
      <c r="AE14" s="39"/>
      <c r="AF14" s="39"/>
      <c r="AG14" s="39"/>
    </row>
    <row r="15" spans="1:33" s="1" customFormat="1" ht="13.5" customHeight="1">
      <c r="A15" s="4" t="s">
        <v>30</v>
      </c>
      <c r="B15" s="35" t="s">
        <v>31</v>
      </c>
      <c r="C15" s="35"/>
      <c r="D15" s="35"/>
      <c r="E15" s="40" t="s">
        <v>32</v>
      </c>
      <c r="F15" s="40"/>
      <c r="G15" s="40"/>
      <c r="H15" s="40"/>
      <c r="I15" s="40"/>
      <c r="J15" s="35" t="s">
        <v>33</v>
      </c>
      <c r="K15" s="35"/>
      <c r="L15" s="35"/>
      <c r="M15" s="35"/>
      <c r="N15" s="40" t="s">
        <v>34</v>
      </c>
      <c r="O15" s="40"/>
      <c r="P15" s="40"/>
      <c r="Q15" s="35" t="s">
        <v>35</v>
      </c>
      <c r="R15" s="35"/>
      <c r="S15" s="40" t="s">
        <v>36</v>
      </c>
      <c r="T15" s="40"/>
      <c r="U15" s="40"/>
      <c r="V15" s="40"/>
      <c r="W15" s="5" t="s">
        <v>37</v>
      </c>
      <c r="X15" s="40" t="s">
        <v>38</v>
      </c>
      <c r="Y15" s="40"/>
      <c r="Z15" s="40"/>
      <c r="AA15" s="40"/>
      <c r="AB15" s="35" t="s">
        <v>39</v>
      </c>
      <c r="AC15" s="35"/>
      <c r="AD15" s="35"/>
      <c r="AE15" s="36" t="s">
        <v>40</v>
      </c>
      <c r="AF15" s="36"/>
      <c r="AG15" s="36"/>
    </row>
    <row r="16" spans="1:33" s="1" customFormat="1" ht="12.75" customHeight="1">
      <c r="A16" s="23" t="s">
        <v>41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</row>
    <row r="17" spans="1:33" s="1" customFormat="1" ht="24" customHeight="1">
      <c r="A17" s="6" t="s">
        <v>30</v>
      </c>
      <c r="B17" s="24" t="s">
        <v>42</v>
      </c>
      <c r="C17" s="24"/>
      <c r="D17" s="24"/>
      <c r="E17" s="25" t="s">
        <v>43</v>
      </c>
      <c r="F17" s="25"/>
      <c r="G17" s="25"/>
      <c r="H17" s="25"/>
      <c r="I17" s="25"/>
      <c r="J17" s="26" t="s">
        <v>31</v>
      </c>
      <c r="K17" s="26"/>
      <c r="L17" s="26"/>
      <c r="M17" s="26"/>
      <c r="N17" s="27">
        <f>1682</f>
        <v>1682</v>
      </c>
      <c r="O17" s="27"/>
      <c r="P17" s="27"/>
      <c r="Q17" s="26" t="s">
        <v>4</v>
      </c>
      <c r="R17" s="26"/>
      <c r="S17" s="28" t="s">
        <v>4</v>
      </c>
      <c r="T17" s="28"/>
      <c r="U17" s="28"/>
      <c r="V17" s="28"/>
      <c r="W17" s="7" t="s">
        <v>4</v>
      </c>
      <c r="X17" s="28" t="s">
        <v>4</v>
      </c>
      <c r="Y17" s="28"/>
      <c r="Z17" s="28"/>
      <c r="AA17" s="28"/>
      <c r="AB17" s="26" t="s">
        <v>31</v>
      </c>
      <c r="AC17" s="26"/>
      <c r="AD17" s="26"/>
      <c r="AE17" s="29">
        <f>1682</f>
        <v>1682</v>
      </c>
      <c r="AF17" s="29"/>
      <c r="AG17" s="29"/>
    </row>
    <row r="18" spans="1:33" s="1" customFormat="1" ht="13.5" customHeight="1">
      <c r="A18" s="6" t="s">
        <v>31</v>
      </c>
      <c r="B18" s="24" t="s">
        <v>44</v>
      </c>
      <c r="C18" s="24"/>
      <c r="D18" s="24"/>
      <c r="E18" s="25" t="s">
        <v>45</v>
      </c>
      <c r="F18" s="25"/>
      <c r="G18" s="25"/>
      <c r="H18" s="25"/>
      <c r="I18" s="25"/>
      <c r="J18" s="26" t="s">
        <v>30</v>
      </c>
      <c r="K18" s="26"/>
      <c r="L18" s="26"/>
      <c r="M18" s="26"/>
      <c r="N18" s="27">
        <f>36610</f>
        <v>36610</v>
      </c>
      <c r="O18" s="27"/>
      <c r="P18" s="27"/>
      <c r="Q18" s="26" t="s">
        <v>4</v>
      </c>
      <c r="R18" s="26"/>
      <c r="S18" s="28" t="s">
        <v>4</v>
      </c>
      <c r="T18" s="28"/>
      <c r="U18" s="28"/>
      <c r="V18" s="28"/>
      <c r="W18" s="7" t="s">
        <v>4</v>
      </c>
      <c r="X18" s="28" t="s">
        <v>4</v>
      </c>
      <c r="Y18" s="28"/>
      <c r="Z18" s="28"/>
      <c r="AA18" s="28"/>
      <c r="AB18" s="26" t="s">
        <v>30</v>
      </c>
      <c r="AC18" s="26"/>
      <c r="AD18" s="26"/>
      <c r="AE18" s="29">
        <f>36610</f>
        <v>36610</v>
      </c>
      <c r="AF18" s="29"/>
      <c r="AG18" s="29"/>
    </row>
    <row r="19" spans="1:33" s="1" customFormat="1" ht="13.5" customHeight="1">
      <c r="A19" s="6" t="s">
        <v>32</v>
      </c>
      <c r="B19" s="24" t="s">
        <v>46</v>
      </c>
      <c r="C19" s="24"/>
      <c r="D19" s="24"/>
      <c r="E19" s="25" t="s">
        <v>47</v>
      </c>
      <c r="F19" s="25"/>
      <c r="G19" s="25"/>
      <c r="H19" s="25"/>
      <c r="I19" s="25"/>
      <c r="J19" s="26" t="s">
        <v>30</v>
      </c>
      <c r="K19" s="26"/>
      <c r="L19" s="26"/>
      <c r="M19" s="26"/>
      <c r="N19" s="27">
        <f>1709.31</f>
        <v>1709.31</v>
      </c>
      <c r="O19" s="27"/>
      <c r="P19" s="27"/>
      <c r="Q19" s="26" t="s">
        <v>4</v>
      </c>
      <c r="R19" s="26"/>
      <c r="S19" s="28" t="s">
        <v>4</v>
      </c>
      <c r="T19" s="28"/>
      <c r="U19" s="28"/>
      <c r="V19" s="28"/>
      <c r="W19" s="7" t="s">
        <v>4</v>
      </c>
      <c r="X19" s="28" t="s">
        <v>4</v>
      </c>
      <c r="Y19" s="28"/>
      <c r="Z19" s="28"/>
      <c r="AA19" s="28"/>
      <c r="AB19" s="26" t="s">
        <v>30</v>
      </c>
      <c r="AC19" s="26"/>
      <c r="AD19" s="26"/>
      <c r="AE19" s="29">
        <f>1709.31</f>
        <v>1709.31</v>
      </c>
      <c r="AF19" s="29"/>
      <c r="AG19" s="29"/>
    </row>
    <row r="20" spans="1:33" s="1" customFormat="1" ht="13.5" customHeight="1">
      <c r="A20" s="6" t="s">
        <v>33</v>
      </c>
      <c r="B20" s="24" t="s">
        <v>48</v>
      </c>
      <c r="C20" s="24"/>
      <c r="D20" s="24"/>
      <c r="E20" s="25" t="s">
        <v>49</v>
      </c>
      <c r="F20" s="25"/>
      <c r="G20" s="25"/>
      <c r="H20" s="25"/>
      <c r="I20" s="25"/>
      <c r="J20" s="26" t="s">
        <v>30</v>
      </c>
      <c r="K20" s="26"/>
      <c r="L20" s="26"/>
      <c r="M20" s="26"/>
      <c r="N20" s="27">
        <f>5424.44</f>
        <v>5424.44</v>
      </c>
      <c r="O20" s="27"/>
      <c r="P20" s="27"/>
      <c r="Q20" s="26" t="s">
        <v>4</v>
      </c>
      <c r="R20" s="26"/>
      <c r="S20" s="28" t="s">
        <v>4</v>
      </c>
      <c r="T20" s="28"/>
      <c r="U20" s="28"/>
      <c r="V20" s="28"/>
      <c r="W20" s="7" t="s">
        <v>4</v>
      </c>
      <c r="X20" s="28" t="s">
        <v>4</v>
      </c>
      <c r="Y20" s="28"/>
      <c r="Z20" s="28"/>
      <c r="AA20" s="28"/>
      <c r="AB20" s="26" t="s">
        <v>30</v>
      </c>
      <c r="AC20" s="26"/>
      <c r="AD20" s="26"/>
      <c r="AE20" s="29">
        <f>5424.44</f>
        <v>5424.44</v>
      </c>
      <c r="AF20" s="29"/>
      <c r="AG20" s="29"/>
    </row>
    <row r="21" spans="1:33" s="1" customFormat="1" ht="13.5" customHeight="1">
      <c r="A21" s="6" t="s">
        <v>34</v>
      </c>
      <c r="B21" s="24" t="s">
        <v>50</v>
      </c>
      <c r="C21" s="24"/>
      <c r="D21" s="24"/>
      <c r="E21" s="25" t="s">
        <v>51</v>
      </c>
      <c r="F21" s="25"/>
      <c r="G21" s="25"/>
      <c r="H21" s="25"/>
      <c r="I21" s="25"/>
      <c r="J21" s="26" t="s">
        <v>30</v>
      </c>
      <c r="K21" s="26"/>
      <c r="L21" s="26"/>
      <c r="M21" s="26"/>
      <c r="N21" s="27">
        <f>14810</f>
        <v>14810</v>
      </c>
      <c r="O21" s="27"/>
      <c r="P21" s="27"/>
      <c r="Q21" s="26" t="s">
        <v>4</v>
      </c>
      <c r="R21" s="26"/>
      <c r="S21" s="28" t="s">
        <v>4</v>
      </c>
      <c r="T21" s="28"/>
      <c r="U21" s="28"/>
      <c r="V21" s="28"/>
      <c r="W21" s="7" t="s">
        <v>4</v>
      </c>
      <c r="X21" s="28" t="s">
        <v>4</v>
      </c>
      <c r="Y21" s="28"/>
      <c r="Z21" s="28"/>
      <c r="AA21" s="28"/>
      <c r="AB21" s="26" t="s">
        <v>30</v>
      </c>
      <c r="AC21" s="26"/>
      <c r="AD21" s="26"/>
      <c r="AE21" s="29">
        <f>14810</f>
        <v>14810</v>
      </c>
      <c r="AF21" s="29"/>
      <c r="AG21" s="29"/>
    </row>
    <row r="22" spans="1:33" s="1" customFormat="1" ht="24" customHeight="1">
      <c r="A22" s="6" t="s">
        <v>35</v>
      </c>
      <c r="B22" s="24" t="s">
        <v>52</v>
      </c>
      <c r="C22" s="24"/>
      <c r="D22" s="24"/>
      <c r="E22" s="25" t="s">
        <v>53</v>
      </c>
      <c r="F22" s="25"/>
      <c r="G22" s="25"/>
      <c r="H22" s="25"/>
      <c r="I22" s="25"/>
      <c r="J22" s="26" t="s">
        <v>30</v>
      </c>
      <c r="K22" s="26"/>
      <c r="L22" s="26"/>
      <c r="M22" s="26"/>
      <c r="N22" s="27">
        <f>30840</f>
        <v>30840</v>
      </c>
      <c r="O22" s="27"/>
      <c r="P22" s="27"/>
      <c r="Q22" s="26" t="s">
        <v>4</v>
      </c>
      <c r="R22" s="26"/>
      <c r="S22" s="28" t="s">
        <v>4</v>
      </c>
      <c r="T22" s="28"/>
      <c r="U22" s="28"/>
      <c r="V22" s="28"/>
      <c r="W22" s="7" t="s">
        <v>4</v>
      </c>
      <c r="X22" s="28" t="s">
        <v>4</v>
      </c>
      <c r="Y22" s="28"/>
      <c r="Z22" s="28"/>
      <c r="AA22" s="28"/>
      <c r="AB22" s="26" t="s">
        <v>30</v>
      </c>
      <c r="AC22" s="26"/>
      <c r="AD22" s="26"/>
      <c r="AE22" s="29">
        <f>30840</f>
        <v>30840</v>
      </c>
      <c r="AF22" s="29"/>
      <c r="AG22" s="29"/>
    </row>
    <row r="23" spans="1:33" s="1" customFormat="1" ht="13.5" customHeight="1">
      <c r="A23" s="6" t="s">
        <v>36</v>
      </c>
      <c r="B23" s="24" t="s">
        <v>54</v>
      </c>
      <c r="C23" s="24"/>
      <c r="D23" s="24"/>
      <c r="E23" s="25" t="s">
        <v>55</v>
      </c>
      <c r="F23" s="25"/>
      <c r="G23" s="25"/>
      <c r="H23" s="25"/>
      <c r="I23" s="25"/>
      <c r="J23" s="26" t="s">
        <v>31</v>
      </c>
      <c r="K23" s="26"/>
      <c r="L23" s="26"/>
      <c r="M23" s="26"/>
      <c r="N23" s="27">
        <f>1282.78</f>
        <v>1282.78</v>
      </c>
      <c r="O23" s="27"/>
      <c r="P23" s="27"/>
      <c r="Q23" s="26" t="s">
        <v>4</v>
      </c>
      <c r="R23" s="26"/>
      <c r="S23" s="28" t="s">
        <v>4</v>
      </c>
      <c r="T23" s="28"/>
      <c r="U23" s="28"/>
      <c r="V23" s="28"/>
      <c r="W23" s="7" t="s">
        <v>4</v>
      </c>
      <c r="X23" s="28" t="s">
        <v>4</v>
      </c>
      <c r="Y23" s="28"/>
      <c r="Z23" s="28"/>
      <c r="AA23" s="28"/>
      <c r="AB23" s="26" t="s">
        <v>31</v>
      </c>
      <c r="AC23" s="26"/>
      <c r="AD23" s="26"/>
      <c r="AE23" s="29">
        <f>1282.78</f>
        <v>1282.78</v>
      </c>
      <c r="AF23" s="29"/>
      <c r="AG23" s="29"/>
    </row>
    <row r="24" spans="1:33" s="1" customFormat="1" ht="24" customHeight="1">
      <c r="A24" s="6" t="s">
        <v>37</v>
      </c>
      <c r="B24" s="24" t="s">
        <v>56</v>
      </c>
      <c r="C24" s="24"/>
      <c r="D24" s="24"/>
      <c r="E24" s="25" t="s">
        <v>57</v>
      </c>
      <c r="F24" s="25"/>
      <c r="G24" s="25"/>
      <c r="H24" s="25"/>
      <c r="I24" s="25"/>
      <c r="J24" s="26" t="s">
        <v>30</v>
      </c>
      <c r="K24" s="26"/>
      <c r="L24" s="26"/>
      <c r="M24" s="26"/>
      <c r="N24" s="27">
        <f>4014</f>
        <v>4014</v>
      </c>
      <c r="O24" s="27"/>
      <c r="P24" s="27"/>
      <c r="Q24" s="26" t="s">
        <v>4</v>
      </c>
      <c r="R24" s="26"/>
      <c r="S24" s="28" t="s">
        <v>4</v>
      </c>
      <c r="T24" s="28"/>
      <c r="U24" s="28"/>
      <c r="V24" s="28"/>
      <c r="W24" s="7" t="s">
        <v>4</v>
      </c>
      <c r="X24" s="28" t="s">
        <v>4</v>
      </c>
      <c r="Y24" s="28"/>
      <c r="Z24" s="28"/>
      <c r="AA24" s="28"/>
      <c r="AB24" s="26" t="s">
        <v>30</v>
      </c>
      <c r="AC24" s="26"/>
      <c r="AD24" s="26"/>
      <c r="AE24" s="29">
        <f>4014</f>
        <v>4014</v>
      </c>
      <c r="AF24" s="29"/>
      <c r="AG24" s="29"/>
    </row>
    <row r="25" spans="1:33" s="1" customFormat="1" ht="13.5" customHeight="1">
      <c r="A25" s="6" t="s">
        <v>38</v>
      </c>
      <c r="B25" s="24" t="s">
        <v>58</v>
      </c>
      <c r="C25" s="24"/>
      <c r="D25" s="24"/>
      <c r="E25" s="25" t="s">
        <v>59</v>
      </c>
      <c r="F25" s="25"/>
      <c r="G25" s="25"/>
      <c r="H25" s="25"/>
      <c r="I25" s="25"/>
      <c r="J25" s="26" t="s">
        <v>30</v>
      </c>
      <c r="K25" s="26"/>
      <c r="L25" s="26"/>
      <c r="M25" s="26"/>
      <c r="N25" s="27">
        <f>11116.86</f>
        <v>11116.86</v>
      </c>
      <c r="O25" s="27"/>
      <c r="P25" s="27"/>
      <c r="Q25" s="26" t="s">
        <v>4</v>
      </c>
      <c r="R25" s="26"/>
      <c r="S25" s="28" t="s">
        <v>4</v>
      </c>
      <c r="T25" s="28"/>
      <c r="U25" s="28"/>
      <c r="V25" s="28"/>
      <c r="W25" s="7" t="s">
        <v>4</v>
      </c>
      <c r="X25" s="28" t="s">
        <v>4</v>
      </c>
      <c r="Y25" s="28"/>
      <c r="Z25" s="28"/>
      <c r="AA25" s="28"/>
      <c r="AB25" s="26" t="s">
        <v>30</v>
      </c>
      <c r="AC25" s="26"/>
      <c r="AD25" s="26"/>
      <c r="AE25" s="29">
        <f>11116.86</f>
        <v>11116.86</v>
      </c>
      <c r="AF25" s="29"/>
      <c r="AG25" s="29"/>
    </row>
    <row r="26" spans="1:33" s="1" customFormat="1" ht="24" customHeight="1">
      <c r="A26" s="6" t="s">
        <v>39</v>
      </c>
      <c r="B26" s="24" t="s">
        <v>60</v>
      </c>
      <c r="C26" s="24"/>
      <c r="D26" s="24"/>
      <c r="E26" s="25" t="s">
        <v>61</v>
      </c>
      <c r="F26" s="25"/>
      <c r="G26" s="25"/>
      <c r="H26" s="25"/>
      <c r="I26" s="25"/>
      <c r="J26" s="26" t="s">
        <v>30</v>
      </c>
      <c r="K26" s="26"/>
      <c r="L26" s="26"/>
      <c r="M26" s="26"/>
      <c r="N26" s="27">
        <f>35000</f>
        <v>35000</v>
      </c>
      <c r="O26" s="27"/>
      <c r="P26" s="27"/>
      <c r="Q26" s="26" t="s">
        <v>4</v>
      </c>
      <c r="R26" s="26"/>
      <c r="S26" s="28" t="s">
        <v>4</v>
      </c>
      <c r="T26" s="28"/>
      <c r="U26" s="28"/>
      <c r="V26" s="28"/>
      <c r="W26" s="7" t="s">
        <v>4</v>
      </c>
      <c r="X26" s="28" t="s">
        <v>4</v>
      </c>
      <c r="Y26" s="28"/>
      <c r="Z26" s="28"/>
      <c r="AA26" s="28"/>
      <c r="AB26" s="26" t="s">
        <v>30</v>
      </c>
      <c r="AC26" s="26"/>
      <c r="AD26" s="26"/>
      <c r="AE26" s="29">
        <f>35000</f>
        <v>35000</v>
      </c>
      <c r="AF26" s="29"/>
      <c r="AG26" s="29"/>
    </row>
    <row r="27" spans="1:33" s="1" customFormat="1" ht="24" customHeight="1">
      <c r="A27" s="6" t="s">
        <v>40</v>
      </c>
      <c r="B27" s="24" t="s">
        <v>62</v>
      </c>
      <c r="C27" s="24"/>
      <c r="D27" s="24"/>
      <c r="E27" s="25" t="s">
        <v>63</v>
      </c>
      <c r="F27" s="25"/>
      <c r="G27" s="25"/>
      <c r="H27" s="25"/>
      <c r="I27" s="25"/>
      <c r="J27" s="26" t="s">
        <v>30</v>
      </c>
      <c r="K27" s="26"/>
      <c r="L27" s="26"/>
      <c r="M27" s="26"/>
      <c r="N27" s="27">
        <f>27000</f>
        <v>27000</v>
      </c>
      <c r="O27" s="27"/>
      <c r="P27" s="27"/>
      <c r="Q27" s="26" t="s">
        <v>4</v>
      </c>
      <c r="R27" s="26"/>
      <c r="S27" s="28" t="s">
        <v>4</v>
      </c>
      <c r="T27" s="28"/>
      <c r="U27" s="28"/>
      <c r="V27" s="28"/>
      <c r="W27" s="7" t="s">
        <v>4</v>
      </c>
      <c r="X27" s="28" t="s">
        <v>4</v>
      </c>
      <c r="Y27" s="28"/>
      <c r="Z27" s="28"/>
      <c r="AA27" s="28"/>
      <c r="AB27" s="26" t="s">
        <v>30</v>
      </c>
      <c r="AC27" s="26"/>
      <c r="AD27" s="26"/>
      <c r="AE27" s="29">
        <f>27000</f>
        <v>27000</v>
      </c>
      <c r="AF27" s="29"/>
      <c r="AG27" s="29"/>
    </row>
    <row r="28" spans="1:33" s="1" customFormat="1" ht="13.5" customHeight="1">
      <c r="A28" s="6" t="s">
        <v>64</v>
      </c>
      <c r="B28" s="24" t="s">
        <v>65</v>
      </c>
      <c r="C28" s="24"/>
      <c r="D28" s="24"/>
      <c r="E28" s="25" t="s">
        <v>66</v>
      </c>
      <c r="F28" s="25"/>
      <c r="G28" s="25"/>
      <c r="H28" s="25"/>
      <c r="I28" s="25"/>
      <c r="J28" s="26" t="s">
        <v>30</v>
      </c>
      <c r="K28" s="26"/>
      <c r="L28" s="26"/>
      <c r="M28" s="26"/>
      <c r="N28" s="27">
        <f>2501.41</f>
        <v>2501.41</v>
      </c>
      <c r="O28" s="27"/>
      <c r="P28" s="27"/>
      <c r="Q28" s="26" t="s">
        <v>4</v>
      </c>
      <c r="R28" s="26"/>
      <c r="S28" s="28" t="s">
        <v>4</v>
      </c>
      <c r="T28" s="28"/>
      <c r="U28" s="28"/>
      <c r="V28" s="28"/>
      <c r="W28" s="7" t="s">
        <v>4</v>
      </c>
      <c r="X28" s="28" t="s">
        <v>4</v>
      </c>
      <c r="Y28" s="28"/>
      <c r="Z28" s="28"/>
      <c r="AA28" s="28"/>
      <c r="AB28" s="26" t="s">
        <v>30</v>
      </c>
      <c r="AC28" s="26"/>
      <c r="AD28" s="26"/>
      <c r="AE28" s="29">
        <f>2501.41</f>
        <v>2501.41</v>
      </c>
      <c r="AF28" s="29"/>
      <c r="AG28" s="29"/>
    </row>
    <row r="29" spans="1:33" s="1" customFormat="1" ht="13.5" customHeight="1">
      <c r="A29" s="6" t="s">
        <v>67</v>
      </c>
      <c r="B29" s="24" t="s">
        <v>68</v>
      </c>
      <c r="C29" s="24"/>
      <c r="D29" s="24"/>
      <c r="E29" s="25" t="s">
        <v>69</v>
      </c>
      <c r="F29" s="25"/>
      <c r="G29" s="25"/>
      <c r="H29" s="25"/>
      <c r="I29" s="25"/>
      <c r="J29" s="26" t="s">
        <v>30</v>
      </c>
      <c r="K29" s="26"/>
      <c r="L29" s="26"/>
      <c r="M29" s="26"/>
      <c r="N29" s="27">
        <f>2501.41</f>
        <v>2501.41</v>
      </c>
      <c r="O29" s="27"/>
      <c r="P29" s="27"/>
      <c r="Q29" s="26" t="s">
        <v>4</v>
      </c>
      <c r="R29" s="26"/>
      <c r="S29" s="28" t="s">
        <v>4</v>
      </c>
      <c r="T29" s="28"/>
      <c r="U29" s="28"/>
      <c r="V29" s="28"/>
      <c r="W29" s="7" t="s">
        <v>4</v>
      </c>
      <c r="X29" s="28" t="s">
        <v>4</v>
      </c>
      <c r="Y29" s="28"/>
      <c r="Z29" s="28"/>
      <c r="AA29" s="28"/>
      <c r="AB29" s="26" t="s">
        <v>30</v>
      </c>
      <c r="AC29" s="26"/>
      <c r="AD29" s="26"/>
      <c r="AE29" s="29">
        <f>2501.41</f>
        <v>2501.41</v>
      </c>
      <c r="AF29" s="29"/>
      <c r="AG29" s="29"/>
    </row>
    <row r="30" spans="1:33" s="1" customFormat="1" ht="13.5" customHeight="1">
      <c r="A30" s="6" t="s">
        <v>70</v>
      </c>
      <c r="B30" s="24" t="s">
        <v>71</v>
      </c>
      <c r="C30" s="24"/>
      <c r="D30" s="24"/>
      <c r="E30" s="25" t="s">
        <v>72</v>
      </c>
      <c r="F30" s="25"/>
      <c r="G30" s="25"/>
      <c r="H30" s="25"/>
      <c r="I30" s="25"/>
      <c r="J30" s="26" t="s">
        <v>30</v>
      </c>
      <c r="K30" s="26"/>
      <c r="L30" s="26"/>
      <c r="M30" s="26"/>
      <c r="N30" s="27">
        <f>3161</f>
        <v>3161</v>
      </c>
      <c r="O30" s="27"/>
      <c r="P30" s="27"/>
      <c r="Q30" s="26" t="s">
        <v>4</v>
      </c>
      <c r="R30" s="26"/>
      <c r="S30" s="28" t="s">
        <v>4</v>
      </c>
      <c r="T30" s="28"/>
      <c r="U30" s="28"/>
      <c r="V30" s="28"/>
      <c r="W30" s="7" t="s">
        <v>4</v>
      </c>
      <c r="X30" s="28" t="s">
        <v>4</v>
      </c>
      <c r="Y30" s="28"/>
      <c r="Z30" s="28"/>
      <c r="AA30" s="28"/>
      <c r="AB30" s="26" t="s">
        <v>30</v>
      </c>
      <c r="AC30" s="26"/>
      <c r="AD30" s="26"/>
      <c r="AE30" s="29">
        <f>3161</f>
        <v>3161</v>
      </c>
      <c r="AF30" s="29"/>
      <c r="AG30" s="29"/>
    </row>
    <row r="31" spans="1:33" s="1" customFormat="1" ht="13.5" customHeight="1">
      <c r="A31" s="6" t="s">
        <v>73</v>
      </c>
      <c r="B31" s="24" t="s">
        <v>74</v>
      </c>
      <c r="C31" s="24"/>
      <c r="D31" s="24"/>
      <c r="E31" s="25" t="s">
        <v>75</v>
      </c>
      <c r="F31" s="25"/>
      <c r="G31" s="25"/>
      <c r="H31" s="25"/>
      <c r="I31" s="25"/>
      <c r="J31" s="26" t="s">
        <v>35</v>
      </c>
      <c r="K31" s="26"/>
      <c r="L31" s="26"/>
      <c r="M31" s="26"/>
      <c r="N31" s="27">
        <f>2953.5</f>
        <v>2953.5</v>
      </c>
      <c r="O31" s="27"/>
      <c r="P31" s="27"/>
      <c r="Q31" s="26" t="s">
        <v>4</v>
      </c>
      <c r="R31" s="26"/>
      <c r="S31" s="28" t="s">
        <v>4</v>
      </c>
      <c r="T31" s="28"/>
      <c r="U31" s="28"/>
      <c r="V31" s="28"/>
      <c r="W31" s="7" t="s">
        <v>4</v>
      </c>
      <c r="X31" s="28" t="s">
        <v>4</v>
      </c>
      <c r="Y31" s="28"/>
      <c r="Z31" s="28"/>
      <c r="AA31" s="28"/>
      <c r="AB31" s="26" t="s">
        <v>35</v>
      </c>
      <c r="AC31" s="26"/>
      <c r="AD31" s="26"/>
      <c r="AE31" s="29">
        <f>2953.5</f>
        <v>2953.5</v>
      </c>
      <c r="AF31" s="29"/>
      <c r="AG31" s="29"/>
    </row>
    <row r="32" spans="1:33" s="1" customFormat="1" ht="13.5" customHeight="1">
      <c r="A32" s="6" t="s">
        <v>76</v>
      </c>
      <c r="B32" s="24" t="s">
        <v>77</v>
      </c>
      <c r="C32" s="24"/>
      <c r="D32" s="24"/>
      <c r="E32" s="25" t="s">
        <v>78</v>
      </c>
      <c r="F32" s="25"/>
      <c r="G32" s="25"/>
      <c r="H32" s="25"/>
      <c r="I32" s="25"/>
      <c r="J32" s="26" t="s">
        <v>30</v>
      </c>
      <c r="K32" s="26"/>
      <c r="L32" s="26"/>
      <c r="M32" s="26"/>
      <c r="N32" s="27">
        <f>3353</f>
        <v>3353</v>
      </c>
      <c r="O32" s="27"/>
      <c r="P32" s="27"/>
      <c r="Q32" s="26" t="s">
        <v>4</v>
      </c>
      <c r="R32" s="26"/>
      <c r="S32" s="28" t="s">
        <v>4</v>
      </c>
      <c r="T32" s="28"/>
      <c r="U32" s="28"/>
      <c r="V32" s="28"/>
      <c r="W32" s="7" t="s">
        <v>4</v>
      </c>
      <c r="X32" s="28" t="s">
        <v>4</v>
      </c>
      <c r="Y32" s="28"/>
      <c r="Z32" s="28"/>
      <c r="AA32" s="28"/>
      <c r="AB32" s="26" t="s">
        <v>30</v>
      </c>
      <c r="AC32" s="26"/>
      <c r="AD32" s="26"/>
      <c r="AE32" s="29">
        <f>3353</f>
        <v>3353</v>
      </c>
      <c r="AF32" s="29"/>
      <c r="AG32" s="29"/>
    </row>
    <row r="33" spans="1:33" s="1" customFormat="1" ht="24" customHeight="1">
      <c r="A33" s="6" t="s">
        <v>79</v>
      </c>
      <c r="B33" s="24" t="s">
        <v>80</v>
      </c>
      <c r="C33" s="24"/>
      <c r="D33" s="24"/>
      <c r="E33" s="25" t="s">
        <v>81</v>
      </c>
      <c r="F33" s="25"/>
      <c r="G33" s="25"/>
      <c r="H33" s="25"/>
      <c r="I33" s="25"/>
      <c r="J33" s="26" t="s">
        <v>30</v>
      </c>
      <c r="K33" s="26"/>
      <c r="L33" s="26"/>
      <c r="M33" s="26"/>
      <c r="N33" s="27">
        <f>6771</f>
        <v>6771</v>
      </c>
      <c r="O33" s="27"/>
      <c r="P33" s="27"/>
      <c r="Q33" s="26" t="s">
        <v>4</v>
      </c>
      <c r="R33" s="26"/>
      <c r="S33" s="28" t="s">
        <v>4</v>
      </c>
      <c r="T33" s="28"/>
      <c r="U33" s="28"/>
      <c r="V33" s="28"/>
      <c r="W33" s="7" t="s">
        <v>4</v>
      </c>
      <c r="X33" s="28" t="s">
        <v>4</v>
      </c>
      <c r="Y33" s="28"/>
      <c r="Z33" s="28"/>
      <c r="AA33" s="28"/>
      <c r="AB33" s="26" t="s">
        <v>30</v>
      </c>
      <c r="AC33" s="26"/>
      <c r="AD33" s="26"/>
      <c r="AE33" s="29">
        <f>6771</f>
        <v>6771</v>
      </c>
      <c r="AF33" s="29"/>
      <c r="AG33" s="29"/>
    </row>
    <row r="34" spans="1:33" s="1" customFormat="1" ht="24" customHeight="1">
      <c r="A34" s="6" t="s">
        <v>82</v>
      </c>
      <c r="B34" s="24" t="s">
        <v>83</v>
      </c>
      <c r="C34" s="24"/>
      <c r="D34" s="24"/>
      <c r="E34" s="25" t="s">
        <v>84</v>
      </c>
      <c r="F34" s="25"/>
      <c r="G34" s="25"/>
      <c r="H34" s="25"/>
      <c r="I34" s="25"/>
      <c r="J34" s="26" t="s">
        <v>30</v>
      </c>
      <c r="K34" s="26"/>
      <c r="L34" s="26"/>
      <c r="M34" s="26"/>
      <c r="N34" s="27">
        <f>4379.88</f>
        <v>4379.88</v>
      </c>
      <c r="O34" s="27"/>
      <c r="P34" s="27"/>
      <c r="Q34" s="26" t="s">
        <v>4</v>
      </c>
      <c r="R34" s="26"/>
      <c r="S34" s="28" t="s">
        <v>4</v>
      </c>
      <c r="T34" s="28"/>
      <c r="U34" s="28"/>
      <c r="V34" s="28"/>
      <c r="W34" s="7" t="s">
        <v>4</v>
      </c>
      <c r="X34" s="28" t="s">
        <v>4</v>
      </c>
      <c r="Y34" s="28"/>
      <c r="Z34" s="28"/>
      <c r="AA34" s="28"/>
      <c r="AB34" s="26" t="s">
        <v>30</v>
      </c>
      <c r="AC34" s="26"/>
      <c r="AD34" s="26"/>
      <c r="AE34" s="29">
        <f>4379.88</f>
        <v>4379.88</v>
      </c>
      <c r="AF34" s="29"/>
      <c r="AG34" s="29"/>
    </row>
    <row r="35" spans="1:33" s="1" customFormat="1" ht="24" customHeight="1">
      <c r="A35" s="6" t="s">
        <v>85</v>
      </c>
      <c r="B35" s="24" t="s">
        <v>86</v>
      </c>
      <c r="C35" s="24"/>
      <c r="D35" s="24"/>
      <c r="E35" s="25" t="s">
        <v>87</v>
      </c>
      <c r="F35" s="25"/>
      <c r="G35" s="25"/>
      <c r="H35" s="25"/>
      <c r="I35" s="25"/>
      <c r="J35" s="26" t="s">
        <v>30</v>
      </c>
      <c r="K35" s="26"/>
      <c r="L35" s="26"/>
      <c r="M35" s="26"/>
      <c r="N35" s="27">
        <f>7380</f>
        <v>7380</v>
      </c>
      <c r="O35" s="27"/>
      <c r="P35" s="27"/>
      <c r="Q35" s="26" t="s">
        <v>4</v>
      </c>
      <c r="R35" s="26"/>
      <c r="S35" s="28" t="s">
        <v>4</v>
      </c>
      <c r="T35" s="28"/>
      <c r="U35" s="28"/>
      <c r="V35" s="28"/>
      <c r="W35" s="7" t="s">
        <v>4</v>
      </c>
      <c r="X35" s="28" t="s">
        <v>4</v>
      </c>
      <c r="Y35" s="28"/>
      <c r="Z35" s="28"/>
      <c r="AA35" s="28"/>
      <c r="AB35" s="26" t="s">
        <v>30</v>
      </c>
      <c r="AC35" s="26"/>
      <c r="AD35" s="26"/>
      <c r="AE35" s="29">
        <f>7380</f>
        <v>7380</v>
      </c>
      <c r="AF35" s="29"/>
      <c r="AG35" s="29"/>
    </row>
    <row r="36" spans="1:33" s="1" customFormat="1" ht="13.5" customHeight="1">
      <c r="A36" s="6" t="s">
        <v>88</v>
      </c>
      <c r="B36" s="24" t="s">
        <v>89</v>
      </c>
      <c r="C36" s="24"/>
      <c r="D36" s="24"/>
      <c r="E36" s="25" t="s">
        <v>90</v>
      </c>
      <c r="F36" s="25"/>
      <c r="G36" s="25"/>
      <c r="H36" s="25"/>
      <c r="I36" s="25"/>
      <c r="J36" s="26" t="s">
        <v>30</v>
      </c>
      <c r="K36" s="26"/>
      <c r="L36" s="26"/>
      <c r="M36" s="26"/>
      <c r="N36" s="27">
        <f>7700.58</f>
        <v>7700.58</v>
      </c>
      <c r="O36" s="27"/>
      <c r="P36" s="27"/>
      <c r="Q36" s="26" t="s">
        <v>4</v>
      </c>
      <c r="R36" s="26"/>
      <c r="S36" s="28" t="s">
        <v>4</v>
      </c>
      <c r="T36" s="28"/>
      <c r="U36" s="28"/>
      <c r="V36" s="28"/>
      <c r="W36" s="7" t="s">
        <v>4</v>
      </c>
      <c r="X36" s="28" t="s">
        <v>4</v>
      </c>
      <c r="Y36" s="28"/>
      <c r="Z36" s="28"/>
      <c r="AA36" s="28"/>
      <c r="AB36" s="26" t="s">
        <v>30</v>
      </c>
      <c r="AC36" s="26"/>
      <c r="AD36" s="26"/>
      <c r="AE36" s="29">
        <f>7700.58</f>
        <v>7700.58</v>
      </c>
      <c r="AF36" s="29"/>
      <c r="AG36" s="29"/>
    </row>
    <row r="37" spans="1:33" s="1" customFormat="1" ht="13.5" customHeight="1">
      <c r="A37" s="6" t="s">
        <v>91</v>
      </c>
      <c r="B37" s="24" t="s">
        <v>92</v>
      </c>
      <c r="C37" s="24"/>
      <c r="D37" s="24"/>
      <c r="E37" s="25" t="s">
        <v>93</v>
      </c>
      <c r="F37" s="25"/>
      <c r="G37" s="25"/>
      <c r="H37" s="25"/>
      <c r="I37" s="25"/>
      <c r="J37" s="26" t="s">
        <v>30</v>
      </c>
      <c r="K37" s="26"/>
      <c r="L37" s="26"/>
      <c r="M37" s="26"/>
      <c r="N37" s="27">
        <f>7700.58</f>
        <v>7700.58</v>
      </c>
      <c r="O37" s="27"/>
      <c r="P37" s="27"/>
      <c r="Q37" s="26" t="s">
        <v>4</v>
      </c>
      <c r="R37" s="26"/>
      <c r="S37" s="28" t="s">
        <v>4</v>
      </c>
      <c r="T37" s="28"/>
      <c r="U37" s="28"/>
      <c r="V37" s="28"/>
      <c r="W37" s="7" t="s">
        <v>4</v>
      </c>
      <c r="X37" s="28" t="s">
        <v>4</v>
      </c>
      <c r="Y37" s="28"/>
      <c r="Z37" s="28"/>
      <c r="AA37" s="28"/>
      <c r="AB37" s="26" t="s">
        <v>30</v>
      </c>
      <c r="AC37" s="26"/>
      <c r="AD37" s="26"/>
      <c r="AE37" s="29">
        <f>7700.58</f>
        <v>7700.58</v>
      </c>
      <c r="AF37" s="29"/>
      <c r="AG37" s="29"/>
    </row>
    <row r="38" spans="1:33" s="1" customFormat="1" ht="24" customHeight="1">
      <c r="A38" s="6" t="s">
        <v>94</v>
      </c>
      <c r="B38" s="24" t="s">
        <v>95</v>
      </c>
      <c r="C38" s="24"/>
      <c r="D38" s="24"/>
      <c r="E38" s="25" t="s">
        <v>96</v>
      </c>
      <c r="F38" s="25"/>
      <c r="G38" s="25"/>
      <c r="H38" s="25"/>
      <c r="I38" s="25"/>
      <c r="J38" s="26" t="s">
        <v>30</v>
      </c>
      <c r="K38" s="26"/>
      <c r="L38" s="26"/>
      <c r="M38" s="26"/>
      <c r="N38" s="27">
        <f>6586</f>
        <v>6586</v>
      </c>
      <c r="O38" s="27"/>
      <c r="P38" s="27"/>
      <c r="Q38" s="26" t="s">
        <v>4</v>
      </c>
      <c r="R38" s="26"/>
      <c r="S38" s="28" t="s">
        <v>4</v>
      </c>
      <c r="T38" s="28"/>
      <c r="U38" s="28"/>
      <c r="V38" s="28"/>
      <c r="W38" s="7" t="s">
        <v>4</v>
      </c>
      <c r="X38" s="28" t="s">
        <v>4</v>
      </c>
      <c r="Y38" s="28"/>
      <c r="Z38" s="28"/>
      <c r="AA38" s="28"/>
      <c r="AB38" s="26" t="s">
        <v>30</v>
      </c>
      <c r="AC38" s="26"/>
      <c r="AD38" s="26"/>
      <c r="AE38" s="29">
        <f>6586</f>
        <v>6586</v>
      </c>
      <c r="AF38" s="29"/>
      <c r="AG38" s="29"/>
    </row>
    <row r="39" spans="1:33" s="1" customFormat="1" ht="12" customHeight="1">
      <c r="A39" s="30" t="s">
        <v>97</v>
      </c>
      <c r="B39" s="30"/>
      <c r="C39" s="30"/>
      <c r="D39" s="30"/>
      <c r="E39" s="30"/>
      <c r="F39" s="30"/>
      <c r="G39" s="30"/>
      <c r="H39" s="30"/>
      <c r="I39" s="30"/>
      <c r="J39" s="31" t="s">
        <v>98</v>
      </c>
      <c r="K39" s="31"/>
      <c r="L39" s="31"/>
      <c r="M39" s="31"/>
      <c r="N39" s="32">
        <f>224477.75</f>
        <v>224477.75</v>
      </c>
      <c r="O39" s="32"/>
      <c r="P39" s="32"/>
      <c r="Q39" s="31" t="s">
        <v>4</v>
      </c>
      <c r="R39" s="31"/>
      <c r="S39" s="33" t="s">
        <v>4</v>
      </c>
      <c r="T39" s="33"/>
      <c r="U39" s="33"/>
      <c r="V39" s="33"/>
      <c r="W39" s="8" t="s">
        <v>4</v>
      </c>
      <c r="X39" s="33" t="s">
        <v>4</v>
      </c>
      <c r="Y39" s="33"/>
      <c r="Z39" s="33"/>
      <c r="AA39" s="33"/>
      <c r="AB39" s="31" t="s">
        <v>98</v>
      </c>
      <c r="AC39" s="31"/>
      <c r="AD39" s="31"/>
      <c r="AE39" s="34">
        <f>224477.75</f>
        <v>224477.75</v>
      </c>
      <c r="AF39" s="34"/>
      <c r="AG39" s="34"/>
    </row>
    <row r="40" spans="1:33" s="1" customFormat="1" ht="12.75" customHeight="1">
      <c r="A40" s="23" t="s">
        <v>99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1:33" s="1" customFormat="1" ht="33.75" customHeight="1">
      <c r="A41" s="6" t="s">
        <v>30</v>
      </c>
      <c r="B41" s="24" t="s">
        <v>100</v>
      </c>
      <c r="C41" s="24"/>
      <c r="D41" s="24"/>
      <c r="E41" s="25" t="s">
        <v>101</v>
      </c>
      <c r="F41" s="25"/>
      <c r="G41" s="25"/>
      <c r="H41" s="25"/>
      <c r="I41" s="25"/>
      <c r="J41" s="26" t="s">
        <v>30</v>
      </c>
      <c r="K41" s="26"/>
      <c r="L41" s="26"/>
      <c r="M41" s="26"/>
      <c r="N41" s="27">
        <f>4659</f>
        <v>4659</v>
      </c>
      <c r="O41" s="27"/>
      <c r="P41" s="27"/>
      <c r="Q41" s="26" t="s">
        <v>4</v>
      </c>
      <c r="R41" s="26"/>
      <c r="S41" s="28" t="s">
        <v>4</v>
      </c>
      <c r="T41" s="28"/>
      <c r="U41" s="28"/>
      <c r="V41" s="28"/>
      <c r="W41" s="7" t="s">
        <v>4</v>
      </c>
      <c r="X41" s="28" t="s">
        <v>4</v>
      </c>
      <c r="Y41" s="28"/>
      <c r="Z41" s="28"/>
      <c r="AA41" s="28"/>
      <c r="AB41" s="26" t="s">
        <v>30</v>
      </c>
      <c r="AC41" s="26"/>
      <c r="AD41" s="26"/>
      <c r="AE41" s="29">
        <f>4659</f>
        <v>4659</v>
      </c>
      <c r="AF41" s="29"/>
      <c r="AG41" s="29"/>
    </row>
    <row r="42" spans="1:33" s="1" customFormat="1" ht="13.5" customHeight="1">
      <c r="A42" s="6" t="s">
        <v>31</v>
      </c>
      <c r="B42" s="24" t="s">
        <v>102</v>
      </c>
      <c r="C42" s="24"/>
      <c r="D42" s="24"/>
      <c r="E42" s="25" t="s">
        <v>103</v>
      </c>
      <c r="F42" s="25"/>
      <c r="G42" s="25"/>
      <c r="H42" s="25"/>
      <c r="I42" s="25"/>
      <c r="J42" s="26" t="s">
        <v>31</v>
      </c>
      <c r="K42" s="26"/>
      <c r="L42" s="26"/>
      <c r="M42" s="26"/>
      <c r="N42" s="27">
        <f>14714</f>
        <v>14714</v>
      </c>
      <c r="O42" s="27"/>
      <c r="P42" s="27"/>
      <c r="Q42" s="26" t="s">
        <v>4</v>
      </c>
      <c r="R42" s="26"/>
      <c r="S42" s="28" t="s">
        <v>4</v>
      </c>
      <c r="T42" s="28"/>
      <c r="U42" s="28"/>
      <c r="V42" s="28"/>
      <c r="W42" s="7" t="s">
        <v>4</v>
      </c>
      <c r="X42" s="28" t="s">
        <v>4</v>
      </c>
      <c r="Y42" s="28"/>
      <c r="Z42" s="28"/>
      <c r="AA42" s="28"/>
      <c r="AB42" s="26" t="s">
        <v>31</v>
      </c>
      <c r="AC42" s="26"/>
      <c r="AD42" s="26"/>
      <c r="AE42" s="29">
        <f>14714</f>
        <v>14714</v>
      </c>
      <c r="AF42" s="29"/>
      <c r="AG42" s="29"/>
    </row>
    <row r="43" spans="1:33" s="1" customFormat="1" ht="13.5" customHeight="1">
      <c r="A43" s="6" t="s">
        <v>32</v>
      </c>
      <c r="B43" s="24" t="s">
        <v>104</v>
      </c>
      <c r="C43" s="24"/>
      <c r="D43" s="24"/>
      <c r="E43" s="25" t="s">
        <v>105</v>
      </c>
      <c r="F43" s="25"/>
      <c r="G43" s="25"/>
      <c r="H43" s="25"/>
      <c r="I43" s="25"/>
      <c r="J43" s="26" t="s">
        <v>30</v>
      </c>
      <c r="K43" s="26"/>
      <c r="L43" s="26"/>
      <c r="M43" s="26"/>
      <c r="N43" s="27">
        <f>1759.58</f>
        <v>1759.58</v>
      </c>
      <c r="O43" s="27"/>
      <c r="P43" s="27"/>
      <c r="Q43" s="26" t="s">
        <v>4</v>
      </c>
      <c r="R43" s="26"/>
      <c r="S43" s="28" t="s">
        <v>4</v>
      </c>
      <c r="T43" s="28"/>
      <c r="U43" s="28"/>
      <c r="V43" s="28"/>
      <c r="W43" s="7" t="s">
        <v>4</v>
      </c>
      <c r="X43" s="28" t="s">
        <v>4</v>
      </c>
      <c r="Y43" s="28"/>
      <c r="Z43" s="28"/>
      <c r="AA43" s="28"/>
      <c r="AB43" s="26" t="s">
        <v>30</v>
      </c>
      <c r="AC43" s="26"/>
      <c r="AD43" s="26"/>
      <c r="AE43" s="29">
        <f>1759.58</f>
        <v>1759.58</v>
      </c>
      <c r="AF43" s="29"/>
      <c r="AG43" s="29"/>
    </row>
    <row r="44" spans="1:33" s="1" customFormat="1" ht="13.5" customHeight="1">
      <c r="A44" s="6" t="s">
        <v>33</v>
      </c>
      <c r="B44" s="24" t="s">
        <v>106</v>
      </c>
      <c r="C44" s="24"/>
      <c r="D44" s="24"/>
      <c r="E44" s="25" t="s">
        <v>107</v>
      </c>
      <c r="F44" s="25"/>
      <c r="G44" s="25"/>
      <c r="H44" s="25"/>
      <c r="I44" s="25"/>
      <c r="J44" s="26" t="s">
        <v>30</v>
      </c>
      <c r="K44" s="26"/>
      <c r="L44" s="26"/>
      <c r="M44" s="26"/>
      <c r="N44" s="27">
        <f>3852</f>
        <v>3852</v>
      </c>
      <c r="O44" s="27"/>
      <c r="P44" s="27"/>
      <c r="Q44" s="26" t="s">
        <v>4</v>
      </c>
      <c r="R44" s="26"/>
      <c r="S44" s="28" t="s">
        <v>4</v>
      </c>
      <c r="T44" s="28"/>
      <c r="U44" s="28"/>
      <c r="V44" s="28"/>
      <c r="W44" s="7" t="s">
        <v>4</v>
      </c>
      <c r="X44" s="28" t="s">
        <v>4</v>
      </c>
      <c r="Y44" s="28"/>
      <c r="Z44" s="28"/>
      <c r="AA44" s="28"/>
      <c r="AB44" s="26" t="s">
        <v>30</v>
      </c>
      <c r="AC44" s="26"/>
      <c r="AD44" s="26"/>
      <c r="AE44" s="29">
        <f>3852</f>
        <v>3852</v>
      </c>
      <c r="AF44" s="29"/>
      <c r="AG44" s="29"/>
    </row>
    <row r="45" spans="1:33" s="1" customFormat="1" ht="24" customHeight="1">
      <c r="A45" s="6" t="s">
        <v>34</v>
      </c>
      <c r="B45" s="24" t="s">
        <v>108</v>
      </c>
      <c r="C45" s="24"/>
      <c r="D45" s="24"/>
      <c r="E45" s="25" t="s">
        <v>109</v>
      </c>
      <c r="F45" s="25"/>
      <c r="G45" s="25"/>
      <c r="H45" s="25"/>
      <c r="I45" s="25"/>
      <c r="J45" s="26" t="s">
        <v>30</v>
      </c>
      <c r="K45" s="26"/>
      <c r="L45" s="26"/>
      <c r="M45" s="26"/>
      <c r="N45" s="27">
        <f>1386</f>
        <v>1386</v>
      </c>
      <c r="O45" s="27"/>
      <c r="P45" s="27"/>
      <c r="Q45" s="26" t="s">
        <v>4</v>
      </c>
      <c r="R45" s="26"/>
      <c r="S45" s="28" t="s">
        <v>4</v>
      </c>
      <c r="T45" s="28"/>
      <c r="U45" s="28"/>
      <c r="V45" s="28"/>
      <c r="W45" s="7" t="s">
        <v>4</v>
      </c>
      <c r="X45" s="28" t="s">
        <v>4</v>
      </c>
      <c r="Y45" s="28"/>
      <c r="Z45" s="28"/>
      <c r="AA45" s="28"/>
      <c r="AB45" s="26" t="s">
        <v>30</v>
      </c>
      <c r="AC45" s="26"/>
      <c r="AD45" s="26"/>
      <c r="AE45" s="29">
        <f>1386</f>
        <v>1386</v>
      </c>
      <c r="AF45" s="29"/>
      <c r="AG45" s="29"/>
    </row>
    <row r="46" spans="1:33" s="1" customFormat="1" ht="24" customHeight="1">
      <c r="A46" s="6" t="s">
        <v>35</v>
      </c>
      <c r="B46" s="24" t="s">
        <v>110</v>
      </c>
      <c r="C46" s="24"/>
      <c r="D46" s="24"/>
      <c r="E46" s="25" t="s">
        <v>111</v>
      </c>
      <c r="F46" s="25"/>
      <c r="G46" s="25"/>
      <c r="H46" s="25"/>
      <c r="I46" s="25"/>
      <c r="J46" s="26" t="s">
        <v>30</v>
      </c>
      <c r="K46" s="26"/>
      <c r="L46" s="26"/>
      <c r="M46" s="26"/>
      <c r="N46" s="27">
        <f>1480</f>
        <v>1480</v>
      </c>
      <c r="O46" s="27"/>
      <c r="P46" s="27"/>
      <c r="Q46" s="26" t="s">
        <v>4</v>
      </c>
      <c r="R46" s="26"/>
      <c r="S46" s="28" t="s">
        <v>4</v>
      </c>
      <c r="T46" s="28"/>
      <c r="U46" s="28"/>
      <c r="V46" s="28"/>
      <c r="W46" s="7" t="s">
        <v>4</v>
      </c>
      <c r="X46" s="28" t="s">
        <v>4</v>
      </c>
      <c r="Y46" s="28"/>
      <c r="Z46" s="28"/>
      <c r="AA46" s="28"/>
      <c r="AB46" s="26" t="s">
        <v>30</v>
      </c>
      <c r="AC46" s="26"/>
      <c r="AD46" s="26"/>
      <c r="AE46" s="29">
        <f>1480</f>
        <v>1480</v>
      </c>
      <c r="AF46" s="29"/>
      <c r="AG46" s="29"/>
    </row>
    <row r="47" spans="1:33" s="1" customFormat="1" ht="24" customHeight="1">
      <c r="A47" s="6" t="s">
        <v>36</v>
      </c>
      <c r="B47" s="24" t="s">
        <v>112</v>
      </c>
      <c r="C47" s="24"/>
      <c r="D47" s="24"/>
      <c r="E47" s="25" t="s">
        <v>113</v>
      </c>
      <c r="F47" s="25"/>
      <c r="G47" s="25"/>
      <c r="H47" s="25"/>
      <c r="I47" s="25"/>
      <c r="J47" s="26" t="s">
        <v>30</v>
      </c>
      <c r="K47" s="26"/>
      <c r="L47" s="26"/>
      <c r="M47" s="26"/>
      <c r="N47" s="27">
        <f>8500</f>
        <v>8500</v>
      </c>
      <c r="O47" s="27"/>
      <c r="P47" s="27"/>
      <c r="Q47" s="26" t="s">
        <v>4</v>
      </c>
      <c r="R47" s="26"/>
      <c r="S47" s="28" t="s">
        <v>4</v>
      </c>
      <c r="T47" s="28"/>
      <c r="U47" s="28"/>
      <c r="V47" s="28"/>
      <c r="W47" s="7" t="s">
        <v>4</v>
      </c>
      <c r="X47" s="28" t="s">
        <v>4</v>
      </c>
      <c r="Y47" s="28"/>
      <c r="Z47" s="28"/>
      <c r="AA47" s="28"/>
      <c r="AB47" s="26" t="s">
        <v>30</v>
      </c>
      <c r="AC47" s="26"/>
      <c r="AD47" s="26"/>
      <c r="AE47" s="29">
        <f>8500</f>
        <v>8500</v>
      </c>
      <c r="AF47" s="29"/>
      <c r="AG47" s="29"/>
    </row>
    <row r="48" spans="1:33" s="1" customFormat="1" ht="24" customHeight="1">
      <c r="A48" s="6" t="s">
        <v>37</v>
      </c>
      <c r="B48" s="24" t="s">
        <v>114</v>
      </c>
      <c r="C48" s="24"/>
      <c r="D48" s="24"/>
      <c r="E48" s="25" t="s">
        <v>115</v>
      </c>
      <c r="F48" s="25"/>
      <c r="G48" s="25"/>
      <c r="H48" s="25"/>
      <c r="I48" s="25"/>
      <c r="J48" s="26" t="s">
        <v>30</v>
      </c>
      <c r="K48" s="26"/>
      <c r="L48" s="26"/>
      <c r="M48" s="26"/>
      <c r="N48" s="27">
        <f>9450</f>
        <v>9450</v>
      </c>
      <c r="O48" s="27"/>
      <c r="P48" s="27"/>
      <c r="Q48" s="26" t="s">
        <v>4</v>
      </c>
      <c r="R48" s="26"/>
      <c r="S48" s="28" t="s">
        <v>4</v>
      </c>
      <c r="T48" s="28"/>
      <c r="U48" s="28"/>
      <c r="V48" s="28"/>
      <c r="W48" s="7" t="s">
        <v>4</v>
      </c>
      <c r="X48" s="28" t="s">
        <v>4</v>
      </c>
      <c r="Y48" s="28"/>
      <c r="Z48" s="28"/>
      <c r="AA48" s="28"/>
      <c r="AB48" s="26" t="s">
        <v>30</v>
      </c>
      <c r="AC48" s="26"/>
      <c r="AD48" s="26"/>
      <c r="AE48" s="29">
        <f>9450</f>
        <v>9450</v>
      </c>
      <c r="AF48" s="29"/>
      <c r="AG48" s="29"/>
    </row>
    <row r="49" spans="1:33" s="1" customFormat="1" ht="13.5" customHeight="1">
      <c r="A49" s="6" t="s">
        <v>38</v>
      </c>
      <c r="B49" s="24" t="s">
        <v>116</v>
      </c>
      <c r="C49" s="24"/>
      <c r="D49" s="24"/>
      <c r="E49" s="25" t="s">
        <v>117</v>
      </c>
      <c r="F49" s="25"/>
      <c r="G49" s="25"/>
      <c r="H49" s="25"/>
      <c r="I49" s="25"/>
      <c r="J49" s="26" t="s">
        <v>30</v>
      </c>
      <c r="K49" s="26"/>
      <c r="L49" s="26"/>
      <c r="M49" s="26"/>
      <c r="N49" s="27">
        <f>25136.68</f>
        <v>25136.68</v>
      </c>
      <c r="O49" s="27"/>
      <c r="P49" s="27"/>
      <c r="Q49" s="26" t="s">
        <v>4</v>
      </c>
      <c r="R49" s="26"/>
      <c r="S49" s="28" t="s">
        <v>4</v>
      </c>
      <c r="T49" s="28"/>
      <c r="U49" s="28"/>
      <c r="V49" s="28"/>
      <c r="W49" s="7" t="s">
        <v>4</v>
      </c>
      <c r="X49" s="28" t="s">
        <v>4</v>
      </c>
      <c r="Y49" s="28"/>
      <c r="Z49" s="28"/>
      <c r="AA49" s="28"/>
      <c r="AB49" s="26" t="s">
        <v>30</v>
      </c>
      <c r="AC49" s="26"/>
      <c r="AD49" s="26"/>
      <c r="AE49" s="29">
        <f>25136.68</f>
        <v>25136.68</v>
      </c>
      <c r="AF49" s="29"/>
      <c r="AG49" s="29"/>
    </row>
    <row r="50" spans="1:33" s="1" customFormat="1" ht="24" customHeight="1">
      <c r="A50" s="6" t="s">
        <v>39</v>
      </c>
      <c r="B50" s="24" t="s">
        <v>118</v>
      </c>
      <c r="C50" s="24"/>
      <c r="D50" s="24"/>
      <c r="E50" s="25" t="s">
        <v>119</v>
      </c>
      <c r="F50" s="25"/>
      <c r="G50" s="25"/>
      <c r="H50" s="25"/>
      <c r="I50" s="25"/>
      <c r="J50" s="26" t="s">
        <v>30</v>
      </c>
      <c r="K50" s="26"/>
      <c r="L50" s="26"/>
      <c r="M50" s="26"/>
      <c r="N50" s="27">
        <f>5900</f>
        <v>5900</v>
      </c>
      <c r="O50" s="27"/>
      <c r="P50" s="27"/>
      <c r="Q50" s="26" t="s">
        <v>4</v>
      </c>
      <c r="R50" s="26"/>
      <c r="S50" s="28" t="s">
        <v>4</v>
      </c>
      <c r="T50" s="28"/>
      <c r="U50" s="28"/>
      <c r="V50" s="28"/>
      <c r="W50" s="7" t="s">
        <v>4</v>
      </c>
      <c r="X50" s="28" t="s">
        <v>4</v>
      </c>
      <c r="Y50" s="28"/>
      <c r="Z50" s="28"/>
      <c r="AA50" s="28"/>
      <c r="AB50" s="26" t="s">
        <v>30</v>
      </c>
      <c r="AC50" s="26"/>
      <c r="AD50" s="26"/>
      <c r="AE50" s="29">
        <f>5900</f>
        <v>5900</v>
      </c>
      <c r="AF50" s="29"/>
      <c r="AG50" s="29"/>
    </row>
    <row r="51" spans="1:33" s="1" customFormat="1" ht="13.5" customHeight="1">
      <c r="A51" s="6" t="s">
        <v>40</v>
      </c>
      <c r="B51" s="24" t="s">
        <v>120</v>
      </c>
      <c r="C51" s="24"/>
      <c r="D51" s="24"/>
      <c r="E51" s="25" t="s">
        <v>121</v>
      </c>
      <c r="F51" s="25"/>
      <c r="G51" s="25"/>
      <c r="H51" s="25"/>
      <c r="I51" s="25"/>
      <c r="J51" s="26" t="s">
        <v>30</v>
      </c>
      <c r="K51" s="26"/>
      <c r="L51" s="26"/>
      <c r="M51" s="26"/>
      <c r="N51" s="27">
        <f>3973.12</f>
        <v>3973.12</v>
      </c>
      <c r="O51" s="27"/>
      <c r="P51" s="27"/>
      <c r="Q51" s="26" t="s">
        <v>4</v>
      </c>
      <c r="R51" s="26"/>
      <c r="S51" s="28" t="s">
        <v>4</v>
      </c>
      <c r="T51" s="28"/>
      <c r="U51" s="28"/>
      <c r="V51" s="28"/>
      <c r="W51" s="7" t="s">
        <v>4</v>
      </c>
      <c r="X51" s="28" t="s">
        <v>4</v>
      </c>
      <c r="Y51" s="28"/>
      <c r="Z51" s="28"/>
      <c r="AA51" s="28"/>
      <c r="AB51" s="26" t="s">
        <v>30</v>
      </c>
      <c r="AC51" s="26"/>
      <c r="AD51" s="26"/>
      <c r="AE51" s="29">
        <f>3973.12</f>
        <v>3973.12</v>
      </c>
      <c r="AF51" s="29"/>
      <c r="AG51" s="29"/>
    </row>
    <row r="52" spans="1:33" s="1" customFormat="1" ht="13.5" customHeight="1">
      <c r="A52" s="6" t="s">
        <v>64</v>
      </c>
      <c r="B52" s="24" t="s">
        <v>122</v>
      </c>
      <c r="C52" s="24"/>
      <c r="D52" s="24"/>
      <c r="E52" s="25" t="s">
        <v>123</v>
      </c>
      <c r="F52" s="25"/>
      <c r="G52" s="25"/>
      <c r="H52" s="25"/>
      <c r="I52" s="25"/>
      <c r="J52" s="26" t="s">
        <v>30</v>
      </c>
      <c r="K52" s="26"/>
      <c r="L52" s="26"/>
      <c r="M52" s="26"/>
      <c r="N52" s="27">
        <f>2856</f>
        <v>2856</v>
      </c>
      <c r="O52" s="27"/>
      <c r="P52" s="27"/>
      <c r="Q52" s="26" t="s">
        <v>4</v>
      </c>
      <c r="R52" s="26"/>
      <c r="S52" s="28" t="s">
        <v>4</v>
      </c>
      <c r="T52" s="28"/>
      <c r="U52" s="28"/>
      <c r="V52" s="28"/>
      <c r="W52" s="7" t="s">
        <v>4</v>
      </c>
      <c r="X52" s="28" t="s">
        <v>4</v>
      </c>
      <c r="Y52" s="28"/>
      <c r="Z52" s="28"/>
      <c r="AA52" s="28"/>
      <c r="AB52" s="26" t="s">
        <v>30</v>
      </c>
      <c r="AC52" s="26"/>
      <c r="AD52" s="26"/>
      <c r="AE52" s="29">
        <f>2856</f>
        <v>2856</v>
      </c>
      <c r="AF52" s="29"/>
      <c r="AG52" s="29"/>
    </row>
    <row r="53" spans="1:33" s="1" customFormat="1" ht="13.5" customHeight="1">
      <c r="A53" s="6" t="s">
        <v>67</v>
      </c>
      <c r="B53" s="24" t="s">
        <v>124</v>
      </c>
      <c r="C53" s="24"/>
      <c r="D53" s="24"/>
      <c r="E53" s="25" t="s">
        <v>125</v>
      </c>
      <c r="F53" s="25"/>
      <c r="G53" s="25"/>
      <c r="H53" s="25"/>
      <c r="I53" s="25"/>
      <c r="J53" s="26" t="s">
        <v>31</v>
      </c>
      <c r="K53" s="26"/>
      <c r="L53" s="26"/>
      <c r="M53" s="26"/>
      <c r="N53" s="27">
        <f>318</f>
        <v>318</v>
      </c>
      <c r="O53" s="27"/>
      <c r="P53" s="27"/>
      <c r="Q53" s="26" t="s">
        <v>4</v>
      </c>
      <c r="R53" s="26"/>
      <c r="S53" s="28" t="s">
        <v>4</v>
      </c>
      <c r="T53" s="28"/>
      <c r="U53" s="28"/>
      <c r="V53" s="28"/>
      <c r="W53" s="7" t="s">
        <v>4</v>
      </c>
      <c r="X53" s="28" t="s">
        <v>4</v>
      </c>
      <c r="Y53" s="28"/>
      <c r="Z53" s="28"/>
      <c r="AA53" s="28"/>
      <c r="AB53" s="26" t="s">
        <v>31</v>
      </c>
      <c r="AC53" s="26"/>
      <c r="AD53" s="26"/>
      <c r="AE53" s="29">
        <f>318</f>
        <v>318</v>
      </c>
      <c r="AF53" s="29"/>
      <c r="AG53" s="29"/>
    </row>
    <row r="54" spans="1:33" s="1" customFormat="1" ht="13.5" customHeight="1">
      <c r="A54" s="6" t="s">
        <v>70</v>
      </c>
      <c r="B54" s="24" t="s">
        <v>126</v>
      </c>
      <c r="C54" s="24"/>
      <c r="D54" s="24"/>
      <c r="E54" s="25" t="s">
        <v>127</v>
      </c>
      <c r="F54" s="25"/>
      <c r="G54" s="25"/>
      <c r="H54" s="25"/>
      <c r="I54" s="25"/>
      <c r="J54" s="26" t="s">
        <v>30</v>
      </c>
      <c r="K54" s="26"/>
      <c r="L54" s="26"/>
      <c r="M54" s="26"/>
      <c r="N54" s="27">
        <f>9350</f>
        <v>9350</v>
      </c>
      <c r="O54" s="27"/>
      <c r="P54" s="27"/>
      <c r="Q54" s="26" t="s">
        <v>4</v>
      </c>
      <c r="R54" s="26"/>
      <c r="S54" s="28" t="s">
        <v>4</v>
      </c>
      <c r="T54" s="28"/>
      <c r="U54" s="28"/>
      <c r="V54" s="28"/>
      <c r="W54" s="7" t="s">
        <v>4</v>
      </c>
      <c r="X54" s="28" t="s">
        <v>4</v>
      </c>
      <c r="Y54" s="28"/>
      <c r="Z54" s="28"/>
      <c r="AA54" s="28"/>
      <c r="AB54" s="26" t="s">
        <v>30</v>
      </c>
      <c r="AC54" s="26"/>
      <c r="AD54" s="26"/>
      <c r="AE54" s="29">
        <f>9350</f>
        <v>9350</v>
      </c>
      <c r="AF54" s="29"/>
      <c r="AG54" s="29"/>
    </row>
    <row r="55" spans="1:33" s="1" customFormat="1" ht="13.5" customHeight="1">
      <c r="A55" s="6" t="s">
        <v>73</v>
      </c>
      <c r="B55" s="24" t="s">
        <v>128</v>
      </c>
      <c r="C55" s="24"/>
      <c r="D55" s="24"/>
      <c r="E55" s="25" t="s">
        <v>129</v>
      </c>
      <c r="F55" s="25"/>
      <c r="G55" s="25"/>
      <c r="H55" s="25"/>
      <c r="I55" s="25"/>
      <c r="J55" s="26" t="s">
        <v>30</v>
      </c>
      <c r="K55" s="26"/>
      <c r="L55" s="26"/>
      <c r="M55" s="26"/>
      <c r="N55" s="27">
        <f>2990</f>
        <v>2990</v>
      </c>
      <c r="O55" s="27"/>
      <c r="P55" s="27"/>
      <c r="Q55" s="26" t="s">
        <v>4</v>
      </c>
      <c r="R55" s="26"/>
      <c r="S55" s="28" t="s">
        <v>4</v>
      </c>
      <c r="T55" s="28"/>
      <c r="U55" s="28"/>
      <c r="V55" s="28"/>
      <c r="W55" s="7" t="s">
        <v>4</v>
      </c>
      <c r="X55" s="28" t="s">
        <v>4</v>
      </c>
      <c r="Y55" s="28"/>
      <c r="Z55" s="28"/>
      <c r="AA55" s="28"/>
      <c r="AB55" s="26" t="s">
        <v>30</v>
      </c>
      <c r="AC55" s="26"/>
      <c r="AD55" s="26"/>
      <c r="AE55" s="29">
        <f>2990</f>
        <v>2990</v>
      </c>
      <c r="AF55" s="29"/>
      <c r="AG55" s="29"/>
    </row>
    <row r="56" spans="1:33" s="1" customFormat="1" ht="13.5" customHeight="1">
      <c r="A56" s="6" t="s">
        <v>76</v>
      </c>
      <c r="B56" s="24" t="s">
        <v>130</v>
      </c>
      <c r="C56" s="24"/>
      <c r="D56" s="24"/>
      <c r="E56" s="25" t="s">
        <v>131</v>
      </c>
      <c r="F56" s="25"/>
      <c r="G56" s="25"/>
      <c r="H56" s="25"/>
      <c r="I56" s="25"/>
      <c r="J56" s="26" t="s">
        <v>30</v>
      </c>
      <c r="K56" s="26"/>
      <c r="L56" s="26"/>
      <c r="M56" s="26"/>
      <c r="N56" s="27">
        <f>8357</f>
        <v>8357</v>
      </c>
      <c r="O56" s="27"/>
      <c r="P56" s="27"/>
      <c r="Q56" s="26" t="s">
        <v>4</v>
      </c>
      <c r="R56" s="26"/>
      <c r="S56" s="28" t="s">
        <v>4</v>
      </c>
      <c r="T56" s="28"/>
      <c r="U56" s="28"/>
      <c r="V56" s="28"/>
      <c r="W56" s="7" t="s">
        <v>4</v>
      </c>
      <c r="X56" s="28" t="s">
        <v>4</v>
      </c>
      <c r="Y56" s="28"/>
      <c r="Z56" s="28"/>
      <c r="AA56" s="28"/>
      <c r="AB56" s="26" t="s">
        <v>30</v>
      </c>
      <c r="AC56" s="26"/>
      <c r="AD56" s="26"/>
      <c r="AE56" s="29">
        <f>8357</f>
        <v>8357</v>
      </c>
      <c r="AF56" s="29"/>
      <c r="AG56" s="29"/>
    </row>
    <row r="57" spans="1:33" s="1" customFormat="1" ht="13.5" customHeight="1">
      <c r="A57" s="6" t="s">
        <v>79</v>
      </c>
      <c r="B57" s="24" t="s">
        <v>132</v>
      </c>
      <c r="C57" s="24"/>
      <c r="D57" s="24"/>
      <c r="E57" s="25" t="s">
        <v>133</v>
      </c>
      <c r="F57" s="25"/>
      <c r="G57" s="25"/>
      <c r="H57" s="25"/>
      <c r="I57" s="25"/>
      <c r="J57" s="26" t="s">
        <v>30</v>
      </c>
      <c r="K57" s="26"/>
      <c r="L57" s="26"/>
      <c r="M57" s="26"/>
      <c r="N57" s="27">
        <f>6000</f>
        <v>6000</v>
      </c>
      <c r="O57" s="27"/>
      <c r="P57" s="27"/>
      <c r="Q57" s="26" t="s">
        <v>4</v>
      </c>
      <c r="R57" s="26"/>
      <c r="S57" s="28" t="s">
        <v>4</v>
      </c>
      <c r="T57" s="28"/>
      <c r="U57" s="28"/>
      <c r="V57" s="28"/>
      <c r="W57" s="7" t="s">
        <v>4</v>
      </c>
      <c r="X57" s="28" t="s">
        <v>4</v>
      </c>
      <c r="Y57" s="28"/>
      <c r="Z57" s="28"/>
      <c r="AA57" s="28"/>
      <c r="AB57" s="26" t="s">
        <v>30</v>
      </c>
      <c r="AC57" s="26"/>
      <c r="AD57" s="26"/>
      <c r="AE57" s="29">
        <f>6000</f>
        <v>6000</v>
      </c>
      <c r="AF57" s="29"/>
      <c r="AG57" s="29"/>
    </row>
    <row r="58" spans="1:33" s="1" customFormat="1" ht="13.5" customHeight="1">
      <c r="A58" s="6" t="s">
        <v>82</v>
      </c>
      <c r="B58" s="24" t="s">
        <v>134</v>
      </c>
      <c r="C58" s="24"/>
      <c r="D58" s="24"/>
      <c r="E58" s="25" t="s">
        <v>135</v>
      </c>
      <c r="F58" s="25"/>
      <c r="G58" s="25"/>
      <c r="H58" s="25"/>
      <c r="I58" s="25"/>
      <c r="J58" s="26" t="s">
        <v>30</v>
      </c>
      <c r="K58" s="26"/>
      <c r="L58" s="26"/>
      <c r="M58" s="26"/>
      <c r="N58" s="27">
        <f>470</f>
        <v>470</v>
      </c>
      <c r="O58" s="27"/>
      <c r="P58" s="27"/>
      <c r="Q58" s="26" t="s">
        <v>4</v>
      </c>
      <c r="R58" s="26"/>
      <c r="S58" s="28" t="s">
        <v>4</v>
      </c>
      <c r="T58" s="28"/>
      <c r="U58" s="28"/>
      <c r="V58" s="28"/>
      <c r="W58" s="7" t="s">
        <v>4</v>
      </c>
      <c r="X58" s="28" t="s">
        <v>4</v>
      </c>
      <c r="Y58" s="28"/>
      <c r="Z58" s="28"/>
      <c r="AA58" s="28"/>
      <c r="AB58" s="26" t="s">
        <v>30</v>
      </c>
      <c r="AC58" s="26"/>
      <c r="AD58" s="26"/>
      <c r="AE58" s="29">
        <f>470</f>
        <v>470</v>
      </c>
      <c r="AF58" s="29"/>
      <c r="AG58" s="29"/>
    </row>
    <row r="59" spans="1:33" s="1" customFormat="1" ht="13.5" customHeight="1">
      <c r="A59" s="6" t="s">
        <v>85</v>
      </c>
      <c r="B59" s="24" t="s">
        <v>136</v>
      </c>
      <c r="C59" s="24"/>
      <c r="D59" s="24"/>
      <c r="E59" s="25" t="s">
        <v>137</v>
      </c>
      <c r="F59" s="25"/>
      <c r="G59" s="25"/>
      <c r="H59" s="25"/>
      <c r="I59" s="25"/>
      <c r="J59" s="26" t="s">
        <v>30</v>
      </c>
      <c r="K59" s="26"/>
      <c r="L59" s="26"/>
      <c r="M59" s="26"/>
      <c r="N59" s="27">
        <f>995</f>
        <v>995</v>
      </c>
      <c r="O59" s="27"/>
      <c r="P59" s="27"/>
      <c r="Q59" s="26" t="s">
        <v>4</v>
      </c>
      <c r="R59" s="26"/>
      <c r="S59" s="28" t="s">
        <v>4</v>
      </c>
      <c r="T59" s="28"/>
      <c r="U59" s="28"/>
      <c r="V59" s="28"/>
      <c r="W59" s="7" t="s">
        <v>4</v>
      </c>
      <c r="X59" s="28" t="s">
        <v>4</v>
      </c>
      <c r="Y59" s="28"/>
      <c r="Z59" s="28"/>
      <c r="AA59" s="28"/>
      <c r="AB59" s="26" t="s">
        <v>30</v>
      </c>
      <c r="AC59" s="26"/>
      <c r="AD59" s="26"/>
      <c r="AE59" s="29">
        <f>995</f>
        <v>995</v>
      </c>
      <c r="AF59" s="29"/>
      <c r="AG59" s="29"/>
    </row>
    <row r="60" spans="1:33" s="1" customFormat="1" ht="13.5" customHeight="1">
      <c r="A60" s="6" t="s">
        <v>88</v>
      </c>
      <c r="B60" s="24" t="s">
        <v>138</v>
      </c>
      <c r="C60" s="24"/>
      <c r="D60" s="24"/>
      <c r="E60" s="25" t="s">
        <v>139</v>
      </c>
      <c r="F60" s="25"/>
      <c r="G60" s="25"/>
      <c r="H60" s="25"/>
      <c r="I60" s="25"/>
      <c r="J60" s="26" t="s">
        <v>30</v>
      </c>
      <c r="K60" s="26"/>
      <c r="L60" s="26"/>
      <c r="M60" s="26"/>
      <c r="N60" s="27">
        <f>995</f>
        <v>995</v>
      </c>
      <c r="O60" s="27"/>
      <c r="P60" s="27"/>
      <c r="Q60" s="26" t="s">
        <v>4</v>
      </c>
      <c r="R60" s="26"/>
      <c r="S60" s="28" t="s">
        <v>4</v>
      </c>
      <c r="T60" s="28"/>
      <c r="U60" s="28"/>
      <c r="V60" s="28"/>
      <c r="W60" s="7" t="s">
        <v>4</v>
      </c>
      <c r="X60" s="28" t="s">
        <v>4</v>
      </c>
      <c r="Y60" s="28"/>
      <c r="Z60" s="28"/>
      <c r="AA60" s="28"/>
      <c r="AB60" s="26" t="s">
        <v>30</v>
      </c>
      <c r="AC60" s="26"/>
      <c r="AD60" s="26"/>
      <c r="AE60" s="29">
        <f>995</f>
        <v>995</v>
      </c>
      <c r="AF60" s="29"/>
      <c r="AG60" s="29"/>
    </row>
    <row r="61" spans="1:33" s="1" customFormat="1" ht="12" customHeight="1">
      <c r="A61" s="30" t="s">
        <v>140</v>
      </c>
      <c r="B61" s="30"/>
      <c r="C61" s="30"/>
      <c r="D61" s="30"/>
      <c r="E61" s="30"/>
      <c r="F61" s="30"/>
      <c r="G61" s="30"/>
      <c r="H61" s="30"/>
      <c r="I61" s="30"/>
      <c r="J61" s="31" t="s">
        <v>94</v>
      </c>
      <c r="K61" s="31"/>
      <c r="L61" s="31"/>
      <c r="M61" s="31"/>
      <c r="N61" s="32">
        <f>113141.38</f>
        <v>113141.38</v>
      </c>
      <c r="O61" s="32"/>
      <c r="P61" s="32"/>
      <c r="Q61" s="31" t="s">
        <v>4</v>
      </c>
      <c r="R61" s="31"/>
      <c r="S61" s="33" t="s">
        <v>4</v>
      </c>
      <c r="T61" s="33"/>
      <c r="U61" s="33"/>
      <c r="V61" s="33"/>
      <c r="W61" s="8" t="s">
        <v>4</v>
      </c>
      <c r="X61" s="33" t="s">
        <v>4</v>
      </c>
      <c r="Y61" s="33"/>
      <c r="Z61" s="33"/>
      <c r="AA61" s="33"/>
      <c r="AB61" s="31" t="s">
        <v>94</v>
      </c>
      <c r="AC61" s="31"/>
      <c r="AD61" s="31"/>
      <c r="AE61" s="34">
        <f>113141.38</f>
        <v>113141.38</v>
      </c>
      <c r="AF61" s="34"/>
      <c r="AG61" s="34"/>
    </row>
    <row r="62" spans="1:33" s="1" customFormat="1" ht="12.75" customHeight="1">
      <c r="A62" s="23" t="s">
        <v>141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</row>
    <row r="63" spans="1:33" s="1" customFormat="1" ht="13.5" customHeight="1">
      <c r="A63" s="6" t="s">
        <v>30</v>
      </c>
      <c r="B63" s="24" t="s">
        <v>142</v>
      </c>
      <c r="C63" s="24"/>
      <c r="D63" s="24"/>
      <c r="E63" s="25" t="s">
        <v>143</v>
      </c>
      <c r="F63" s="25"/>
      <c r="G63" s="25"/>
      <c r="H63" s="25"/>
      <c r="I63" s="25"/>
      <c r="J63" s="26" t="s">
        <v>31</v>
      </c>
      <c r="K63" s="26"/>
      <c r="L63" s="26"/>
      <c r="M63" s="26"/>
      <c r="N63" s="27">
        <f>11650</f>
        <v>11650</v>
      </c>
      <c r="O63" s="27"/>
      <c r="P63" s="27"/>
      <c r="Q63" s="26" t="s">
        <v>4</v>
      </c>
      <c r="R63" s="26"/>
      <c r="S63" s="28" t="s">
        <v>4</v>
      </c>
      <c r="T63" s="28"/>
      <c r="U63" s="28"/>
      <c r="V63" s="28"/>
      <c r="W63" s="7" t="s">
        <v>4</v>
      </c>
      <c r="X63" s="28" t="s">
        <v>4</v>
      </c>
      <c r="Y63" s="28"/>
      <c r="Z63" s="28"/>
      <c r="AA63" s="28"/>
      <c r="AB63" s="26" t="s">
        <v>31</v>
      </c>
      <c r="AC63" s="26"/>
      <c r="AD63" s="26"/>
      <c r="AE63" s="29">
        <f>11650</f>
        <v>11650</v>
      </c>
      <c r="AF63" s="29"/>
      <c r="AG63" s="29"/>
    </row>
    <row r="64" spans="1:33" s="1" customFormat="1" ht="24" customHeight="1">
      <c r="A64" s="6" t="s">
        <v>31</v>
      </c>
      <c r="B64" s="24" t="s">
        <v>144</v>
      </c>
      <c r="C64" s="24"/>
      <c r="D64" s="24"/>
      <c r="E64" s="25" t="s">
        <v>145</v>
      </c>
      <c r="F64" s="25"/>
      <c r="G64" s="25"/>
      <c r="H64" s="25"/>
      <c r="I64" s="25"/>
      <c r="J64" s="26" t="s">
        <v>31</v>
      </c>
      <c r="K64" s="26"/>
      <c r="L64" s="26"/>
      <c r="M64" s="26"/>
      <c r="N64" s="27">
        <f>15800</f>
        <v>15800</v>
      </c>
      <c r="O64" s="27"/>
      <c r="P64" s="27"/>
      <c r="Q64" s="26" t="s">
        <v>4</v>
      </c>
      <c r="R64" s="26"/>
      <c r="S64" s="28" t="s">
        <v>4</v>
      </c>
      <c r="T64" s="28"/>
      <c r="U64" s="28"/>
      <c r="V64" s="28"/>
      <c r="W64" s="7" t="s">
        <v>4</v>
      </c>
      <c r="X64" s="28" t="s">
        <v>4</v>
      </c>
      <c r="Y64" s="28"/>
      <c r="Z64" s="28"/>
      <c r="AA64" s="28"/>
      <c r="AB64" s="26" t="s">
        <v>31</v>
      </c>
      <c r="AC64" s="26"/>
      <c r="AD64" s="26"/>
      <c r="AE64" s="29">
        <f>15800</f>
        <v>15800</v>
      </c>
      <c r="AF64" s="29"/>
      <c r="AG64" s="29"/>
    </row>
    <row r="65" spans="1:33" s="1" customFormat="1" ht="13.5" customHeight="1">
      <c r="A65" s="6" t="s">
        <v>32</v>
      </c>
      <c r="B65" s="24" t="s">
        <v>146</v>
      </c>
      <c r="C65" s="24"/>
      <c r="D65" s="24"/>
      <c r="E65" s="25" t="s">
        <v>147</v>
      </c>
      <c r="F65" s="25"/>
      <c r="G65" s="25"/>
      <c r="H65" s="25"/>
      <c r="I65" s="25"/>
      <c r="J65" s="26" t="s">
        <v>30</v>
      </c>
      <c r="K65" s="26"/>
      <c r="L65" s="26"/>
      <c r="M65" s="26"/>
      <c r="N65" s="27">
        <f>2203.32</f>
        <v>2203.32</v>
      </c>
      <c r="O65" s="27"/>
      <c r="P65" s="27"/>
      <c r="Q65" s="26" t="s">
        <v>4</v>
      </c>
      <c r="R65" s="26"/>
      <c r="S65" s="28" t="s">
        <v>4</v>
      </c>
      <c r="T65" s="28"/>
      <c r="U65" s="28"/>
      <c r="V65" s="28"/>
      <c r="W65" s="7" t="s">
        <v>4</v>
      </c>
      <c r="X65" s="28" t="s">
        <v>4</v>
      </c>
      <c r="Y65" s="28"/>
      <c r="Z65" s="28"/>
      <c r="AA65" s="28"/>
      <c r="AB65" s="26" t="s">
        <v>30</v>
      </c>
      <c r="AC65" s="26"/>
      <c r="AD65" s="26"/>
      <c r="AE65" s="29">
        <f>2203.32</f>
        <v>2203.32</v>
      </c>
      <c r="AF65" s="29"/>
      <c r="AG65" s="29"/>
    </row>
    <row r="66" spans="1:33" s="1" customFormat="1" ht="13.5" customHeight="1">
      <c r="A66" s="6" t="s">
        <v>33</v>
      </c>
      <c r="B66" s="24" t="s">
        <v>148</v>
      </c>
      <c r="C66" s="24"/>
      <c r="D66" s="24"/>
      <c r="E66" s="25" t="s">
        <v>149</v>
      </c>
      <c r="F66" s="25"/>
      <c r="G66" s="25"/>
      <c r="H66" s="25"/>
      <c r="I66" s="25"/>
      <c r="J66" s="26" t="s">
        <v>30</v>
      </c>
      <c r="K66" s="26"/>
      <c r="L66" s="26"/>
      <c r="M66" s="26"/>
      <c r="N66" s="27">
        <f>20079.98</f>
        <v>20079.98</v>
      </c>
      <c r="O66" s="27"/>
      <c r="P66" s="27"/>
      <c r="Q66" s="26" t="s">
        <v>4</v>
      </c>
      <c r="R66" s="26"/>
      <c r="S66" s="28" t="s">
        <v>4</v>
      </c>
      <c r="T66" s="28"/>
      <c r="U66" s="28"/>
      <c r="V66" s="28"/>
      <c r="W66" s="7" t="s">
        <v>4</v>
      </c>
      <c r="X66" s="28" t="s">
        <v>4</v>
      </c>
      <c r="Y66" s="28"/>
      <c r="Z66" s="28"/>
      <c r="AA66" s="28"/>
      <c r="AB66" s="26" t="s">
        <v>30</v>
      </c>
      <c r="AC66" s="26"/>
      <c r="AD66" s="26"/>
      <c r="AE66" s="29">
        <f>20079.98</f>
        <v>20079.98</v>
      </c>
      <c r="AF66" s="29"/>
      <c r="AG66" s="29"/>
    </row>
    <row r="67" spans="1:33" s="1" customFormat="1" ht="24" customHeight="1">
      <c r="A67" s="6" t="s">
        <v>34</v>
      </c>
      <c r="B67" s="24" t="s">
        <v>150</v>
      </c>
      <c r="C67" s="24"/>
      <c r="D67" s="24"/>
      <c r="E67" s="25" t="s">
        <v>151</v>
      </c>
      <c r="F67" s="25"/>
      <c r="G67" s="25"/>
      <c r="H67" s="25"/>
      <c r="I67" s="25"/>
      <c r="J67" s="26" t="s">
        <v>30</v>
      </c>
      <c r="K67" s="26"/>
      <c r="L67" s="26"/>
      <c r="M67" s="26"/>
      <c r="N67" s="27">
        <f>20460</f>
        <v>20460</v>
      </c>
      <c r="O67" s="27"/>
      <c r="P67" s="27"/>
      <c r="Q67" s="26" t="s">
        <v>4</v>
      </c>
      <c r="R67" s="26"/>
      <c r="S67" s="28" t="s">
        <v>4</v>
      </c>
      <c r="T67" s="28"/>
      <c r="U67" s="28"/>
      <c r="V67" s="28"/>
      <c r="W67" s="7" t="s">
        <v>4</v>
      </c>
      <c r="X67" s="28" t="s">
        <v>4</v>
      </c>
      <c r="Y67" s="28"/>
      <c r="Z67" s="28"/>
      <c r="AA67" s="28"/>
      <c r="AB67" s="26" t="s">
        <v>30</v>
      </c>
      <c r="AC67" s="26"/>
      <c r="AD67" s="26"/>
      <c r="AE67" s="29">
        <f>20460</f>
        <v>20460</v>
      </c>
      <c r="AF67" s="29"/>
      <c r="AG67" s="29"/>
    </row>
    <row r="68" spans="1:33" s="1" customFormat="1" ht="13.5" customHeight="1">
      <c r="A68" s="6" t="s">
        <v>35</v>
      </c>
      <c r="B68" s="24" t="s">
        <v>152</v>
      </c>
      <c r="C68" s="24"/>
      <c r="D68" s="24"/>
      <c r="E68" s="25" t="s">
        <v>153</v>
      </c>
      <c r="F68" s="25"/>
      <c r="G68" s="25"/>
      <c r="H68" s="25"/>
      <c r="I68" s="25"/>
      <c r="J68" s="26" t="s">
        <v>30</v>
      </c>
      <c r="K68" s="26"/>
      <c r="L68" s="26"/>
      <c r="M68" s="26"/>
      <c r="N68" s="27">
        <f>2684</f>
        <v>2684</v>
      </c>
      <c r="O68" s="27"/>
      <c r="P68" s="27"/>
      <c r="Q68" s="26" t="s">
        <v>4</v>
      </c>
      <c r="R68" s="26"/>
      <c r="S68" s="28" t="s">
        <v>4</v>
      </c>
      <c r="T68" s="28"/>
      <c r="U68" s="28"/>
      <c r="V68" s="28"/>
      <c r="W68" s="7" t="s">
        <v>4</v>
      </c>
      <c r="X68" s="28" t="s">
        <v>4</v>
      </c>
      <c r="Y68" s="28"/>
      <c r="Z68" s="28"/>
      <c r="AA68" s="28"/>
      <c r="AB68" s="26" t="s">
        <v>30</v>
      </c>
      <c r="AC68" s="26"/>
      <c r="AD68" s="26"/>
      <c r="AE68" s="29">
        <f>2684</f>
        <v>2684</v>
      </c>
      <c r="AF68" s="29"/>
      <c r="AG68" s="29"/>
    </row>
    <row r="69" spans="1:33" s="1" customFormat="1" ht="13.5" customHeight="1">
      <c r="A69" s="6" t="s">
        <v>36</v>
      </c>
      <c r="B69" s="24" t="s">
        <v>154</v>
      </c>
      <c r="C69" s="24"/>
      <c r="D69" s="24"/>
      <c r="E69" s="25" t="s">
        <v>155</v>
      </c>
      <c r="F69" s="25"/>
      <c r="G69" s="25"/>
      <c r="H69" s="25"/>
      <c r="I69" s="25"/>
      <c r="J69" s="26" t="s">
        <v>30</v>
      </c>
      <c r="K69" s="26"/>
      <c r="L69" s="26"/>
      <c r="M69" s="26"/>
      <c r="N69" s="27">
        <f>2992.12</f>
        <v>2992.12</v>
      </c>
      <c r="O69" s="27"/>
      <c r="P69" s="27"/>
      <c r="Q69" s="26" t="s">
        <v>4</v>
      </c>
      <c r="R69" s="26"/>
      <c r="S69" s="28" t="s">
        <v>4</v>
      </c>
      <c r="T69" s="28"/>
      <c r="U69" s="28"/>
      <c r="V69" s="28"/>
      <c r="W69" s="7" t="s">
        <v>4</v>
      </c>
      <c r="X69" s="28" t="s">
        <v>4</v>
      </c>
      <c r="Y69" s="28"/>
      <c r="Z69" s="28"/>
      <c r="AA69" s="28"/>
      <c r="AB69" s="26" t="s">
        <v>30</v>
      </c>
      <c r="AC69" s="26"/>
      <c r="AD69" s="26"/>
      <c r="AE69" s="29">
        <f>2992.12</f>
        <v>2992.12</v>
      </c>
      <c r="AF69" s="29"/>
      <c r="AG69" s="29"/>
    </row>
    <row r="70" spans="1:33" s="1" customFormat="1" ht="13.5" customHeight="1">
      <c r="A70" s="6" t="s">
        <v>37</v>
      </c>
      <c r="B70" s="24" t="s">
        <v>156</v>
      </c>
      <c r="C70" s="24"/>
      <c r="D70" s="24"/>
      <c r="E70" s="25" t="s">
        <v>157</v>
      </c>
      <c r="F70" s="25"/>
      <c r="G70" s="25"/>
      <c r="H70" s="25"/>
      <c r="I70" s="25"/>
      <c r="J70" s="26" t="s">
        <v>30</v>
      </c>
      <c r="K70" s="26"/>
      <c r="L70" s="26"/>
      <c r="M70" s="26"/>
      <c r="N70" s="27">
        <f>1647</f>
        <v>1647</v>
      </c>
      <c r="O70" s="27"/>
      <c r="P70" s="27"/>
      <c r="Q70" s="26" t="s">
        <v>4</v>
      </c>
      <c r="R70" s="26"/>
      <c r="S70" s="28" t="s">
        <v>4</v>
      </c>
      <c r="T70" s="28"/>
      <c r="U70" s="28"/>
      <c r="V70" s="28"/>
      <c r="W70" s="7" t="s">
        <v>4</v>
      </c>
      <c r="X70" s="28" t="s">
        <v>4</v>
      </c>
      <c r="Y70" s="28"/>
      <c r="Z70" s="28"/>
      <c r="AA70" s="28"/>
      <c r="AB70" s="26" t="s">
        <v>30</v>
      </c>
      <c r="AC70" s="26"/>
      <c r="AD70" s="26"/>
      <c r="AE70" s="29">
        <f>1647</f>
        <v>1647</v>
      </c>
      <c r="AF70" s="29"/>
      <c r="AG70" s="29"/>
    </row>
    <row r="71" spans="1:33" s="1" customFormat="1" ht="24" customHeight="1">
      <c r="A71" s="6" t="s">
        <v>38</v>
      </c>
      <c r="B71" s="24" t="s">
        <v>158</v>
      </c>
      <c r="C71" s="24"/>
      <c r="D71" s="24"/>
      <c r="E71" s="25" t="s">
        <v>159</v>
      </c>
      <c r="F71" s="25"/>
      <c r="G71" s="25"/>
      <c r="H71" s="25"/>
      <c r="I71" s="25"/>
      <c r="J71" s="26" t="s">
        <v>30</v>
      </c>
      <c r="K71" s="26"/>
      <c r="L71" s="26"/>
      <c r="M71" s="26"/>
      <c r="N71" s="27">
        <f>1983.65</f>
        <v>1983.65</v>
      </c>
      <c r="O71" s="27"/>
      <c r="P71" s="27"/>
      <c r="Q71" s="26" t="s">
        <v>4</v>
      </c>
      <c r="R71" s="26"/>
      <c r="S71" s="28" t="s">
        <v>4</v>
      </c>
      <c r="T71" s="28"/>
      <c r="U71" s="28"/>
      <c r="V71" s="28"/>
      <c r="W71" s="7" t="s">
        <v>4</v>
      </c>
      <c r="X71" s="28" t="s">
        <v>4</v>
      </c>
      <c r="Y71" s="28"/>
      <c r="Z71" s="28"/>
      <c r="AA71" s="28"/>
      <c r="AB71" s="26" t="s">
        <v>30</v>
      </c>
      <c r="AC71" s="26"/>
      <c r="AD71" s="26"/>
      <c r="AE71" s="29">
        <f>1983.65</f>
        <v>1983.65</v>
      </c>
      <c r="AF71" s="29"/>
      <c r="AG71" s="29"/>
    </row>
    <row r="72" spans="1:33" s="1" customFormat="1" ht="24" customHeight="1">
      <c r="A72" s="6" t="s">
        <v>39</v>
      </c>
      <c r="B72" s="24" t="s">
        <v>160</v>
      </c>
      <c r="C72" s="24"/>
      <c r="D72" s="24"/>
      <c r="E72" s="25" t="s">
        <v>161</v>
      </c>
      <c r="F72" s="25"/>
      <c r="G72" s="25"/>
      <c r="H72" s="25"/>
      <c r="I72" s="25"/>
      <c r="J72" s="26" t="s">
        <v>30</v>
      </c>
      <c r="K72" s="26"/>
      <c r="L72" s="26"/>
      <c r="M72" s="26"/>
      <c r="N72" s="27">
        <f>6000</f>
        <v>6000</v>
      </c>
      <c r="O72" s="27"/>
      <c r="P72" s="27"/>
      <c r="Q72" s="26" t="s">
        <v>4</v>
      </c>
      <c r="R72" s="26"/>
      <c r="S72" s="28" t="s">
        <v>4</v>
      </c>
      <c r="T72" s="28"/>
      <c r="U72" s="28"/>
      <c r="V72" s="28"/>
      <c r="W72" s="7" t="s">
        <v>4</v>
      </c>
      <c r="X72" s="28" t="s">
        <v>4</v>
      </c>
      <c r="Y72" s="28"/>
      <c r="Z72" s="28"/>
      <c r="AA72" s="28"/>
      <c r="AB72" s="26" t="s">
        <v>30</v>
      </c>
      <c r="AC72" s="26"/>
      <c r="AD72" s="26"/>
      <c r="AE72" s="29">
        <f>6000</f>
        <v>6000</v>
      </c>
      <c r="AF72" s="29"/>
      <c r="AG72" s="29"/>
    </row>
    <row r="73" spans="1:33" s="1" customFormat="1" ht="13.5" customHeight="1">
      <c r="A73" s="6" t="s">
        <v>40</v>
      </c>
      <c r="B73" s="24" t="s">
        <v>162</v>
      </c>
      <c r="C73" s="24"/>
      <c r="D73" s="24"/>
      <c r="E73" s="25" t="s">
        <v>163</v>
      </c>
      <c r="F73" s="25"/>
      <c r="G73" s="25"/>
      <c r="H73" s="25"/>
      <c r="I73" s="25"/>
      <c r="J73" s="26" t="s">
        <v>30</v>
      </c>
      <c r="K73" s="26"/>
      <c r="L73" s="26"/>
      <c r="M73" s="26"/>
      <c r="N73" s="27">
        <f>6000</f>
        <v>6000</v>
      </c>
      <c r="O73" s="27"/>
      <c r="P73" s="27"/>
      <c r="Q73" s="26" t="s">
        <v>4</v>
      </c>
      <c r="R73" s="26"/>
      <c r="S73" s="28" t="s">
        <v>4</v>
      </c>
      <c r="T73" s="28"/>
      <c r="U73" s="28"/>
      <c r="V73" s="28"/>
      <c r="W73" s="7" t="s">
        <v>4</v>
      </c>
      <c r="X73" s="28" t="s">
        <v>4</v>
      </c>
      <c r="Y73" s="28"/>
      <c r="Z73" s="28"/>
      <c r="AA73" s="28"/>
      <c r="AB73" s="26" t="s">
        <v>30</v>
      </c>
      <c r="AC73" s="26"/>
      <c r="AD73" s="26"/>
      <c r="AE73" s="29">
        <f>6000</f>
        <v>6000</v>
      </c>
      <c r="AF73" s="29"/>
      <c r="AG73" s="29"/>
    </row>
    <row r="74" spans="1:33" s="1" customFormat="1" ht="13.5" customHeight="1">
      <c r="A74" s="6" t="s">
        <v>64</v>
      </c>
      <c r="B74" s="24" t="s">
        <v>164</v>
      </c>
      <c r="C74" s="24"/>
      <c r="D74" s="24"/>
      <c r="E74" s="25" t="s">
        <v>165</v>
      </c>
      <c r="F74" s="25"/>
      <c r="G74" s="25"/>
      <c r="H74" s="25"/>
      <c r="I74" s="25"/>
      <c r="J74" s="26" t="s">
        <v>30</v>
      </c>
      <c r="K74" s="26"/>
      <c r="L74" s="26"/>
      <c r="M74" s="26"/>
      <c r="N74" s="27">
        <f>30480</f>
        <v>30480</v>
      </c>
      <c r="O74" s="27"/>
      <c r="P74" s="27"/>
      <c r="Q74" s="26" t="s">
        <v>4</v>
      </c>
      <c r="R74" s="26"/>
      <c r="S74" s="28" t="s">
        <v>4</v>
      </c>
      <c r="T74" s="28"/>
      <c r="U74" s="28"/>
      <c r="V74" s="28"/>
      <c r="W74" s="7" t="s">
        <v>4</v>
      </c>
      <c r="X74" s="28" t="s">
        <v>4</v>
      </c>
      <c r="Y74" s="28"/>
      <c r="Z74" s="28"/>
      <c r="AA74" s="28"/>
      <c r="AB74" s="26" t="s">
        <v>30</v>
      </c>
      <c r="AC74" s="26"/>
      <c r="AD74" s="26"/>
      <c r="AE74" s="29">
        <f>30480</f>
        <v>30480</v>
      </c>
      <c r="AF74" s="29"/>
      <c r="AG74" s="29"/>
    </row>
    <row r="75" spans="1:33" s="1" customFormat="1" ht="13.5" customHeight="1">
      <c r="A75" s="6" t="s">
        <v>67</v>
      </c>
      <c r="B75" s="24" t="s">
        <v>166</v>
      </c>
      <c r="C75" s="24"/>
      <c r="D75" s="24"/>
      <c r="E75" s="25" t="s">
        <v>167</v>
      </c>
      <c r="F75" s="25"/>
      <c r="G75" s="25"/>
      <c r="H75" s="25"/>
      <c r="I75" s="25"/>
      <c r="J75" s="26" t="s">
        <v>30</v>
      </c>
      <c r="K75" s="26"/>
      <c r="L75" s="26"/>
      <c r="M75" s="26"/>
      <c r="N75" s="27">
        <f>6200</f>
        <v>6200</v>
      </c>
      <c r="O75" s="27"/>
      <c r="P75" s="27"/>
      <c r="Q75" s="26" t="s">
        <v>4</v>
      </c>
      <c r="R75" s="26"/>
      <c r="S75" s="28" t="s">
        <v>4</v>
      </c>
      <c r="T75" s="28"/>
      <c r="U75" s="28"/>
      <c r="V75" s="28"/>
      <c r="W75" s="7" t="s">
        <v>4</v>
      </c>
      <c r="X75" s="28" t="s">
        <v>4</v>
      </c>
      <c r="Y75" s="28"/>
      <c r="Z75" s="28"/>
      <c r="AA75" s="28"/>
      <c r="AB75" s="26" t="s">
        <v>30</v>
      </c>
      <c r="AC75" s="26"/>
      <c r="AD75" s="26"/>
      <c r="AE75" s="29">
        <f>6200</f>
        <v>6200</v>
      </c>
      <c r="AF75" s="29"/>
      <c r="AG75" s="29"/>
    </row>
    <row r="76" spans="1:33" s="1" customFormat="1" ht="13.5" customHeight="1">
      <c r="A76" s="6" t="s">
        <v>70</v>
      </c>
      <c r="B76" s="24" t="s">
        <v>168</v>
      </c>
      <c r="C76" s="24"/>
      <c r="D76" s="24"/>
      <c r="E76" s="25" t="s">
        <v>169</v>
      </c>
      <c r="F76" s="25"/>
      <c r="G76" s="25"/>
      <c r="H76" s="25"/>
      <c r="I76" s="25"/>
      <c r="J76" s="26" t="s">
        <v>30</v>
      </c>
      <c r="K76" s="26"/>
      <c r="L76" s="26"/>
      <c r="M76" s="26"/>
      <c r="N76" s="27">
        <f>6200</f>
        <v>6200</v>
      </c>
      <c r="O76" s="27"/>
      <c r="P76" s="27"/>
      <c r="Q76" s="26" t="s">
        <v>4</v>
      </c>
      <c r="R76" s="26"/>
      <c r="S76" s="28" t="s">
        <v>4</v>
      </c>
      <c r="T76" s="28"/>
      <c r="U76" s="28"/>
      <c r="V76" s="28"/>
      <c r="W76" s="7" t="s">
        <v>4</v>
      </c>
      <c r="X76" s="28" t="s">
        <v>4</v>
      </c>
      <c r="Y76" s="28"/>
      <c r="Z76" s="28"/>
      <c r="AA76" s="28"/>
      <c r="AB76" s="26" t="s">
        <v>30</v>
      </c>
      <c r="AC76" s="26"/>
      <c r="AD76" s="26"/>
      <c r="AE76" s="29">
        <f>6200</f>
        <v>6200</v>
      </c>
      <c r="AF76" s="29"/>
      <c r="AG76" s="29"/>
    </row>
    <row r="77" spans="1:33" s="1" customFormat="1" ht="24" customHeight="1">
      <c r="A77" s="6" t="s">
        <v>73</v>
      </c>
      <c r="B77" s="24" t="s">
        <v>170</v>
      </c>
      <c r="C77" s="24"/>
      <c r="D77" s="24"/>
      <c r="E77" s="25" t="s">
        <v>171</v>
      </c>
      <c r="F77" s="25"/>
      <c r="G77" s="25"/>
      <c r="H77" s="25"/>
      <c r="I77" s="25"/>
      <c r="J77" s="26" t="s">
        <v>30</v>
      </c>
      <c r="K77" s="26"/>
      <c r="L77" s="26"/>
      <c r="M77" s="26"/>
      <c r="N77" s="27">
        <f>5475</f>
        <v>5475</v>
      </c>
      <c r="O77" s="27"/>
      <c r="P77" s="27"/>
      <c r="Q77" s="26" t="s">
        <v>4</v>
      </c>
      <c r="R77" s="26"/>
      <c r="S77" s="28" t="s">
        <v>4</v>
      </c>
      <c r="T77" s="28"/>
      <c r="U77" s="28"/>
      <c r="V77" s="28"/>
      <c r="W77" s="7" t="s">
        <v>4</v>
      </c>
      <c r="X77" s="28" t="s">
        <v>4</v>
      </c>
      <c r="Y77" s="28"/>
      <c r="Z77" s="28"/>
      <c r="AA77" s="28"/>
      <c r="AB77" s="26" t="s">
        <v>30</v>
      </c>
      <c r="AC77" s="26"/>
      <c r="AD77" s="26"/>
      <c r="AE77" s="29">
        <f>5475</f>
        <v>5475</v>
      </c>
      <c r="AF77" s="29"/>
      <c r="AG77" s="29"/>
    </row>
    <row r="78" spans="1:33" s="1" customFormat="1" ht="24" customHeight="1">
      <c r="A78" s="6" t="s">
        <v>76</v>
      </c>
      <c r="B78" s="24" t="s">
        <v>172</v>
      </c>
      <c r="C78" s="24"/>
      <c r="D78" s="24"/>
      <c r="E78" s="25" t="s">
        <v>173</v>
      </c>
      <c r="F78" s="25"/>
      <c r="G78" s="25"/>
      <c r="H78" s="25"/>
      <c r="I78" s="25"/>
      <c r="J78" s="26" t="s">
        <v>32</v>
      </c>
      <c r="K78" s="26"/>
      <c r="L78" s="26"/>
      <c r="M78" s="26"/>
      <c r="N78" s="27">
        <f>4440</f>
        <v>4440</v>
      </c>
      <c r="O78" s="27"/>
      <c r="P78" s="27"/>
      <c r="Q78" s="26" t="s">
        <v>4</v>
      </c>
      <c r="R78" s="26"/>
      <c r="S78" s="28" t="s">
        <v>4</v>
      </c>
      <c r="T78" s="28"/>
      <c r="U78" s="28"/>
      <c r="V78" s="28"/>
      <c r="W78" s="7" t="s">
        <v>4</v>
      </c>
      <c r="X78" s="28" t="s">
        <v>4</v>
      </c>
      <c r="Y78" s="28"/>
      <c r="Z78" s="28"/>
      <c r="AA78" s="28"/>
      <c r="AB78" s="26" t="s">
        <v>32</v>
      </c>
      <c r="AC78" s="26"/>
      <c r="AD78" s="26"/>
      <c r="AE78" s="29">
        <f>4440</f>
        <v>4440</v>
      </c>
      <c r="AF78" s="29"/>
      <c r="AG78" s="29"/>
    </row>
    <row r="79" spans="1:33" s="1" customFormat="1" ht="13.5" customHeight="1">
      <c r="A79" s="6" t="s">
        <v>79</v>
      </c>
      <c r="B79" s="24" t="s">
        <v>174</v>
      </c>
      <c r="C79" s="24"/>
      <c r="D79" s="24"/>
      <c r="E79" s="25" t="s">
        <v>175</v>
      </c>
      <c r="F79" s="25"/>
      <c r="G79" s="25"/>
      <c r="H79" s="25"/>
      <c r="I79" s="25"/>
      <c r="J79" s="26" t="s">
        <v>30</v>
      </c>
      <c r="K79" s="26"/>
      <c r="L79" s="26"/>
      <c r="M79" s="26"/>
      <c r="N79" s="27">
        <f>2466</f>
        <v>2466</v>
      </c>
      <c r="O79" s="27"/>
      <c r="P79" s="27"/>
      <c r="Q79" s="26" t="s">
        <v>4</v>
      </c>
      <c r="R79" s="26"/>
      <c r="S79" s="28" t="s">
        <v>4</v>
      </c>
      <c r="T79" s="28"/>
      <c r="U79" s="28"/>
      <c r="V79" s="28"/>
      <c r="W79" s="7" t="s">
        <v>4</v>
      </c>
      <c r="X79" s="28" t="s">
        <v>4</v>
      </c>
      <c r="Y79" s="28"/>
      <c r="Z79" s="28"/>
      <c r="AA79" s="28"/>
      <c r="AB79" s="26" t="s">
        <v>30</v>
      </c>
      <c r="AC79" s="26"/>
      <c r="AD79" s="26"/>
      <c r="AE79" s="29">
        <f>2466</f>
        <v>2466</v>
      </c>
      <c r="AF79" s="29"/>
      <c r="AG79" s="29"/>
    </row>
    <row r="80" spans="1:33" s="1" customFormat="1" ht="13.5" customHeight="1">
      <c r="A80" s="6" t="s">
        <v>82</v>
      </c>
      <c r="B80" s="24" t="s">
        <v>176</v>
      </c>
      <c r="C80" s="24"/>
      <c r="D80" s="24"/>
      <c r="E80" s="25" t="s">
        <v>177</v>
      </c>
      <c r="F80" s="25"/>
      <c r="G80" s="25"/>
      <c r="H80" s="25"/>
      <c r="I80" s="25"/>
      <c r="J80" s="26" t="s">
        <v>31</v>
      </c>
      <c r="K80" s="26"/>
      <c r="L80" s="26"/>
      <c r="M80" s="26"/>
      <c r="N80" s="27">
        <f>2772</f>
        <v>2772</v>
      </c>
      <c r="O80" s="27"/>
      <c r="P80" s="27"/>
      <c r="Q80" s="26" t="s">
        <v>4</v>
      </c>
      <c r="R80" s="26"/>
      <c r="S80" s="28" t="s">
        <v>4</v>
      </c>
      <c r="T80" s="28"/>
      <c r="U80" s="28"/>
      <c r="V80" s="28"/>
      <c r="W80" s="7" t="s">
        <v>4</v>
      </c>
      <c r="X80" s="28" t="s">
        <v>4</v>
      </c>
      <c r="Y80" s="28"/>
      <c r="Z80" s="28"/>
      <c r="AA80" s="28"/>
      <c r="AB80" s="26" t="s">
        <v>31</v>
      </c>
      <c r="AC80" s="26"/>
      <c r="AD80" s="26"/>
      <c r="AE80" s="29">
        <f>2772</f>
        <v>2772</v>
      </c>
      <c r="AF80" s="29"/>
      <c r="AG80" s="29"/>
    </row>
    <row r="81" spans="1:33" s="1" customFormat="1" ht="13.5" customHeight="1">
      <c r="A81" s="6" t="s">
        <v>85</v>
      </c>
      <c r="B81" s="24" t="s">
        <v>178</v>
      </c>
      <c r="C81" s="24"/>
      <c r="D81" s="24"/>
      <c r="E81" s="25" t="s">
        <v>179</v>
      </c>
      <c r="F81" s="25"/>
      <c r="G81" s="25"/>
      <c r="H81" s="25"/>
      <c r="I81" s="25"/>
      <c r="J81" s="26" t="s">
        <v>30</v>
      </c>
      <c r="K81" s="26"/>
      <c r="L81" s="26"/>
      <c r="M81" s="26"/>
      <c r="N81" s="27">
        <f>3800</f>
        <v>3800</v>
      </c>
      <c r="O81" s="27"/>
      <c r="P81" s="27"/>
      <c r="Q81" s="26" t="s">
        <v>4</v>
      </c>
      <c r="R81" s="26"/>
      <c r="S81" s="28" t="s">
        <v>4</v>
      </c>
      <c r="T81" s="28"/>
      <c r="U81" s="28"/>
      <c r="V81" s="28"/>
      <c r="W81" s="7" t="s">
        <v>4</v>
      </c>
      <c r="X81" s="28" t="s">
        <v>4</v>
      </c>
      <c r="Y81" s="28"/>
      <c r="Z81" s="28"/>
      <c r="AA81" s="28"/>
      <c r="AB81" s="26" t="s">
        <v>30</v>
      </c>
      <c r="AC81" s="26"/>
      <c r="AD81" s="26"/>
      <c r="AE81" s="29">
        <f>3800</f>
        <v>3800</v>
      </c>
      <c r="AF81" s="29"/>
      <c r="AG81" s="29"/>
    </row>
    <row r="82" spans="1:33" s="1" customFormat="1" ht="13.5" customHeight="1">
      <c r="A82" s="6" t="s">
        <v>88</v>
      </c>
      <c r="B82" s="24" t="s">
        <v>180</v>
      </c>
      <c r="C82" s="24"/>
      <c r="D82" s="24"/>
      <c r="E82" s="25" t="s">
        <v>181</v>
      </c>
      <c r="F82" s="25"/>
      <c r="G82" s="25"/>
      <c r="H82" s="25"/>
      <c r="I82" s="25"/>
      <c r="J82" s="26" t="s">
        <v>30</v>
      </c>
      <c r="K82" s="26"/>
      <c r="L82" s="26"/>
      <c r="M82" s="26"/>
      <c r="N82" s="27">
        <f>19600</f>
        <v>19600</v>
      </c>
      <c r="O82" s="27"/>
      <c r="P82" s="27"/>
      <c r="Q82" s="26" t="s">
        <v>4</v>
      </c>
      <c r="R82" s="26"/>
      <c r="S82" s="28" t="s">
        <v>4</v>
      </c>
      <c r="T82" s="28"/>
      <c r="U82" s="28"/>
      <c r="V82" s="28"/>
      <c r="W82" s="7" t="s">
        <v>4</v>
      </c>
      <c r="X82" s="28" t="s">
        <v>4</v>
      </c>
      <c r="Y82" s="28"/>
      <c r="Z82" s="28"/>
      <c r="AA82" s="28"/>
      <c r="AB82" s="26" t="s">
        <v>30</v>
      </c>
      <c r="AC82" s="26"/>
      <c r="AD82" s="26"/>
      <c r="AE82" s="29">
        <f>19600</f>
        <v>19600</v>
      </c>
      <c r="AF82" s="29"/>
      <c r="AG82" s="29"/>
    </row>
    <row r="83" spans="1:33" s="1" customFormat="1" ht="13.5" customHeight="1">
      <c r="A83" s="6" t="s">
        <v>91</v>
      </c>
      <c r="B83" s="24" t="s">
        <v>182</v>
      </c>
      <c r="C83" s="24"/>
      <c r="D83" s="24"/>
      <c r="E83" s="25" t="s">
        <v>183</v>
      </c>
      <c r="F83" s="25"/>
      <c r="G83" s="25"/>
      <c r="H83" s="25"/>
      <c r="I83" s="25"/>
      <c r="J83" s="26" t="s">
        <v>30</v>
      </c>
      <c r="K83" s="26"/>
      <c r="L83" s="26"/>
      <c r="M83" s="26"/>
      <c r="N83" s="27">
        <f>22237.5</f>
        <v>22237.5</v>
      </c>
      <c r="O83" s="27"/>
      <c r="P83" s="27"/>
      <c r="Q83" s="26" t="s">
        <v>4</v>
      </c>
      <c r="R83" s="26"/>
      <c r="S83" s="28" t="s">
        <v>4</v>
      </c>
      <c r="T83" s="28"/>
      <c r="U83" s="28"/>
      <c r="V83" s="28"/>
      <c r="W83" s="7" t="s">
        <v>4</v>
      </c>
      <c r="X83" s="28" t="s">
        <v>4</v>
      </c>
      <c r="Y83" s="28"/>
      <c r="Z83" s="28"/>
      <c r="AA83" s="28"/>
      <c r="AB83" s="26" t="s">
        <v>30</v>
      </c>
      <c r="AC83" s="26"/>
      <c r="AD83" s="26"/>
      <c r="AE83" s="29">
        <f>22237.5</f>
        <v>22237.5</v>
      </c>
      <c r="AF83" s="29"/>
      <c r="AG83" s="29"/>
    </row>
    <row r="84" spans="1:33" s="1" customFormat="1" ht="13.5" customHeight="1">
      <c r="A84" s="6" t="s">
        <v>94</v>
      </c>
      <c r="B84" s="24" t="s">
        <v>184</v>
      </c>
      <c r="C84" s="24"/>
      <c r="D84" s="24"/>
      <c r="E84" s="25" t="s">
        <v>185</v>
      </c>
      <c r="F84" s="25"/>
      <c r="G84" s="25"/>
      <c r="H84" s="25"/>
      <c r="I84" s="25"/>
      <c r="J84" s="26" t="s">
        <v>30</v>
      </c>
      <c r="K84" s="26"/>
      <c r="L84" s="26"/>
      <c r="M84" s="26"/>
      <c r="N84" s="27">
        <f>25136.61</f>
        <v>25136.61</v>
      </c>
      <c r="O84" s="27"/>
      <c r="P84" s="27"/>
      <c r="Q84" s="26" t="s">
        <v>4</v>
      </c>
      <c r="R84" s="26"/>
      <c r="S84" s="28" t="s">
        <v>4</v>
      </c>
      <c r="T84" s="28"/>
      <c r="U84" s="28"/>
      <c r="V84" s="28"/>
      <c r="W84" s="7" t="s">
        <v>4</v>
      </c>
      <c r="X84" s="28" t="s">
        <v>4</v>
      </c>
      <c r="Y84" s="28"/>
      <c r="Z84" s="28"/>
      <c r="AA84" s="28"/>
      <c r="AB84" s="26" t="s">
        <v>30</v>
      </c>
      <c r="AC84" s="26"/>
      <c r="AD84" s="26"/>
      <c r="AE84" s="29">
        <f>25136.61</f>
        <v>25136.61</v>
      </c>
      <c r="AF84" s="29"/>
      <c r="AG84" s="29"/>
    </row>
    <row r="85" spans="1:33" s="1" customFormat="1" ht="13.5" customHeight="1">
      <c r="A85" s="6" t="s">
        <v>186</v>
      </c>
      <c r="B85" s="24" t="s">
        <v>187</v>
      </c>
      <c r="C85" s="24"/>
      <c r="D85" s="24"/>
      <c r="E85" s="25" t="s">
        <v>188</v>
      </c>
      <c r="F85" s="25"/>
      <c r="G85" s="25"/>
      <c r="H85" s="25"/>
      <c r="I85" s="25"/>
      <c r="J85" s="26" t="s">
        <v>30</v>
      </c>
      <c r="K85" s="26"/>
      <c r="L85" s="26"/>
      <c r="M85" s="26"/>
      <c r="N85" s="27">
        <f>9345.2</f>
        <v>9345.2</v>
      </c>
      <c r="O85" s="27"/>
      <c r="P85" s="27"/>
      <c r="Q85" s="26" t="s">
        <v>4</v>
      </c>
      <c r="R85" s="26"/>
      <c r="S85" s="28" t="s">
        <v>4</v>
      </c>
      <c r="T85" s="28"/>
      <c r="U85" s="28"/>
      <c r="V85" s="28"/>
      <c r="W85" s="7" t="s">
        <v>4</v>
      </c>
      <c r="X85" s="28" t="s">
        <v>4</v>
      </c>
      <c r="Y85" s="28"/>
      <c r="Z85" s="28"/>
      <c r="AA85" s="28"/>
      <c r="AB85" s="26" t="s">
        <v>30</v>
      </c>
      <c r="AC85" s="26"/>
      <c r="AD85" s="26"/>
      <c r="AE85" s="29">
        <f>9345.2</f>
        <v>9345.2</v>
      </c>
      <c r="AF85" s="29"/>
      <c r="AG85" s="29"/>
    </row>
    <row r="86" spans="1:33" s="1" customFormat="1" ht="13.5" customHeight="1">
      <c r="A86" s="6" t="s">
        <v>189</v>
      </c>
      <c r="B86" s="24" t="s">
        <v>190</v>
      </c>
      <c r="C86" s="24"/>
      <c r="D86" s="24"/>
      <c r="E86" s="25" t="s">
        <v>191</v>
      </c>
      <c r="F86" s="25"/>
      <c r="G86" s="25"/>
      <c r="H86" s="25"/>
      <c r="I86" s="25"/>
      <c r="J86" s="26" t="s">
        <v>30</v>
      </c>
      <c r="K86" s="26"/>
      <c r="L86" s="26"/>
      <c r="M86" s="26"/>
      <c r="N86" s="27">
        <f>3973.12</f>
        <v>3973.12</v>
      </c>
      <c r="O86" s="27"/>
      <c r="P86" s="27"/>
      <c r="Q86" s="26" t="s">
        <v>4</v>
      </c>
      <c r="R86" s="26"/>
      <c r="S86" s="28" t="s">
        <v>4</v>
      </c>
      <c r="T86" s="28"/>
      <c r="U86" s="28"/>
      <c r="V86" s="28"/>
      <c r="W86" s="7" t="s">
        <v>4</v>
      </c>
      <c r="X86" s="28" t="s">
        <v>4</v>
      </c>
      <c r="Y86" s="28"/>
      <c r="Z86" s="28"/>
      <c r="AA86" s="28"/>
      <c r="AB86" s="26" t="s">
        <v>30</v>
      </c>
      <c r="AC86" s="26"/>
      <c r="AD86" s="26"/>
      <c r="AE86" s="29">
        <f>3973.12</f>
        <v>3973.12</v>
      </c>
      <c r="AF86" s="29"/>
      <c r="AG86" s="29"/>
    </row>
    <row r="87" spans="1:33" s="1" customFormat="1" ht="13.5" customHeight="1">
      <c r="A87" s="6" t="s">
        <v>192</v>
      </c>
      <c r="B87" s="24" t="s">
        <v>193</v>
      </c>
      <c r="C87" s="24"/>
      <c r="D87" s="24"/>
      <c r="E87" s="25" t="s">
        <v>194</v>
      </c>
      <c r="F87" s="25"/>
      <c r="G87" s="25"/>
      <c r="H87" s="25"/>
      <c r="I87" s="25"/>
      <c r="J87" s="26" t="s">
        <v>30</v>
      </c>
      <c r="K87" s="26"/>
      <c r="L87" s="26"/>
      <c r="M87" s="26"/>
      <c r="N87" s="27">
        <f>5900</f>
        <v>5900</v>
      </c>
      <c r="O87" s="27"/>
      <c r="P87" s="27"/>
      <c r="Q87" s="26" t="s">
        <v>4</v>
      </c>
      <c r="R87" s="26"/>
      <c r="S87" s="28" t="s">
        <v>4</v>
      </c>
      <c r="T87" s="28"/>
      <c r="U87" s="28"/>
      <c r="V87" s="28"/>
      <c r="W87" s="7" t="s">
        <v>4</v>
      </c>
      <c r="X87" s="28" t="s">
        <v>4</v>
      </c>
      <c r="Y87" s="28"/>
      <c r="Z87" s="28"/>
      <c r="AA87" s="28"/>
      <c r="AB87" s="26" t="s">
        <v>30</v>
      </c>
      <c r="AC87" s="26"/>
      <c r="AD87" s="26"/>
      <c r="AE87" s="29">
        <f>5900</f>
        <v>5900</v>
      </c>
      <c r="AF87" s="29"/>
      <c r="AG87" s="29"/>
    </row>
    <row r="88" spans="1:33" s="1" customFormat="1" ht="13.5" customHeight="1">
      <c r="A88" s="6" t="s">
        <v>195</v>
      </c>
      <c r="B88" s="24" t="s">
        <v>196</v>
      </c>
      <c r="C88" s="24"/>
      <c r="D88" s="24"/>
      <c r="E88" s="25" t="s">
        <v>197</v>
      </c>
      <c r="F88" s="25"/>
      <c r="G88" s="25"/>
      <c r="H88" s="25"/>
      <c r="I88" s="25"/>
      <c r="J88" s="26" t="s">
        <v>30</v>
      </c>
      <c r="K88" s="26"/>
      <c r="L88" s="26"/>
      <c r="M88" s="26"/>
      <c r="N88" s="27">
        <f>9880</f>
        <v>9880</v>
      </c>
      <c r="O88" s="27"/>
      <c r="P88" s="27"/>
      <c r="Q88" s="26" t="s">
        <v>4</v>
      </c>
      <c r="R88" s="26"/>
      <c r="S88" s="28" t="s">
        <v>4</v>
      </c>
      <c r="T88" s="28"/>
      <c r="U88" s="28"/>
      <c r="V88" s="28"/>
      <c r="W88" s="7" t="s">
        <v>4</v>
      </c>
      <c r="X88" s="28" t="s">
        <v>4</v>
      </c>
      <c r="Y88" s="28"/>
      <c r="Z88" s="28"/>
      <c r="AA88" s="28"/>
      <c r="AB88" s="26" t="s">
        <v>30</v>
      </c>
      <c r="AC88" s="26"/>
      <c r="AD88" s="26"/>
      <c r="AE88" s="29">
        <f>9880</f>
        <v>9880</v>
      </c>
      <c r="AF88" s="29"/>
      <c r="AG88" s="29"/>
    </row>
    <row r="89" spans="1:33" s="1" customFormat="1" ht="13.5" customHeight="1">
      <c r="A89" s="6" t="s">
        <v>198</v>
      </c>
      <c r="B89" s="24" t="s">
        <v>199</v>
      </c>
      <c r="C89" s="24"/>
      <c r="D89" s="24"/>
      <c r="E89" s="25" t="s">
        <v>200</v>
      </c>
      <c r="F89" s="25"/>
      <c r="G89" s="25"/>
      <c r="H89" s="25"/>
      <c r="I89" s="25"/>
      <c r="J89" s="26" t="s">
        <v>30</v>
      </c>
      <c r="K89" s="26"/>
      <c r="L89" s="26"/>
      <c r="M89" s="26"/>
      <c r="N89" s="27">
        <f>9350</f>
        <v>9350</v>
      </c>
      <c r="O89" s="27"/>
      <c r="P89" s="27"/>
      <c r="Q89" s="26" t="s">
        <v>4</v>
      </c>
      <c r="R89" s="26"/>
      <c r="S89" s="28" t="s">
        <v>4</v>
      </c>
      <c r="T89" s="28"/>
      <c r="U89" s="28"/>
      <c r="V89" s="28"/>
      <c r="W89" s="7" t="s">
        <v>4</v>
      </c>
      <c r="X89" s="28" t="s">
        <v>4</v>
      </c>
      <c r="Y89" s="28"/>
      <c r="Z89" s="28"/>
      <c r="AA89" s="28"/>
      <c r="AB89" s="26" t="s">
        <v>30</v>
      </c>
      <c r="AC89" s="26"/>
      <c r="AD89" s="26"/>
      <c r="AE89" s="29">
        <f>9350</f>
        <v>9350</v>
      </c>
      <c r="AF89" s="29"/>
      <c r="AG89" s="29"/>
    </row>
    <row r="90" spans="1:33" s="1" customFormat="1" ht="13.5" customHeight="1">
      <c r="A90" s="6" t="s">
        <v>201</v>
      </c>
      <c r="B90" s="24" t="s">
        <v>202</v>
      </c>
      <c r="C90" s="24"/>
      <c r="D90" s="24"/>
      <c r="E90" s="25" t="s">
        <v>203</v>
      </c>
      <c r="F90" s="25"/>
      <c r="G90" s="25"/>
      <c r="H90" s="25"/>
      <c r="I90" s="25"/>
      <c r="J90" s="26" t="s">
        <v>30</v>
      </c>
      <c r="K90" s="26"/>
      <c r="L90" s="26"/>
      <c r="M90" s="26"/>
      <c r="N90" s="27">
        <f>9350</f>
        <v>9350</v>
      </c>
      <c r="O90" s="27"/>
      <c r="P90" s="27"/>
      <c r="Q90" s="26" t="s">
        <v>4</v>
      </c>
      <c r="R90" s="26"/>
      <c r="S90" s="28" t="s">
        <v>4</v>
      </c>
      <c r="T90" s="28"/>
      <c r="U90" s="28"/>
      <c r="V90" s="28"/>
      <c r="W90" s="7" t="s">
        <v>4</v>
      </c>
      <c r="X90" s="28" t="s">
        <v>4</v>
      </c>
      <c r="Y90" s="28"/>
      <c r="Z90" s="28"/>
      <c r="AA90" s="28"/>
      <c r="AB90" s="26" t="s">
        <v>30</v>
      </c>
      <c r="AC90" s="26"/>
      <c r="AD90" s="26"/>
      <c r="AE90" s="29">
        <f>9350</f>
        <v>9350</v>
      </c>
      <c r="AF90" s="29"/>
      <c r="AG90" s="29"/>
    </row>
    <row r="91" spans="1:33" s="1" customFormat="1" ht="13.5" customHeight="1">
      <c r="A91" s="6" t="s">
        <v>98</v>
      </c>
      <c r="B91" s="24" t="s">
        <v>204</v>
      </c>
      <c r="C91" s="24"/>
      <c r="D91" s="24"/>
      <c r="E91" s="25" t="s">
        <v>205</v>
      </c>
      <c r="F91" s="25"/>
      <c r="G91" s="25"/>
      <c r="H91" s="25"/>
      <c r="I91" s="25"/>
      <c r="J91" s="26" t="s">
        <v>30</v>
      </c>
      <c r="K91" s="26"/>
      <c r="L91" s="26"/>
      <c r="M91" s="26"/>
      <c r="N91" s="27">
        <f>9350</f>
        <v>9350</v>
      </c>
      <c r="O91" s="27"/>
      <c r="P91" s="27"/>
      <c r="Q91" s="26" t="s">
        <v>4</v>
      </c>
      <c r="R91" s="26"/>
      <c r="S91" s="28" t="s">
        <v>4</v>
      </c>
      <c r="T91" s="28"/>
      <c r="U91" s="28"/>
      <c r="V91" s="28"/>
      <c r="W91" s="7" t="s">
        <v>4</v>
      </c>
      <c r="X91" s="28" t="s">
        <v>4</v>
      </c>
      <c r="Y91" s="28"/>
      <c r="Z91" s="28"/>
      <c r="AA91" s="28"/>
      <c r="AB91" s="26" t="s">
        <v>30</v>
      </c>
      <c r="AC91" s="26"/>
      <c r="AD91" s="26"/>
      <c r="AE91" s="29">
        <f>9350</f>
        <v>9350</v>
      </c>
      <c r="AF91" s="29"/>
      <c r="AG91" s="29"/>
    </row>
    <row r="92" spans="1:33" s="1" customFormat="1" ht="13.5" customHeight="1">
      <c r="A92" s="6" t="s">
        <v>206</v>
      </c>
      <c r="B92" s="24" t="s">
        <v>207</v>
      </c>
      <c r="C92" s="24"/>
      <c r="D92" s="24"/>
      <c r="E92" s="25" t="s">
        <v>208</v>
      </c>
      <c r="F92" s="25"/>
      <c r="G92" s="25"/>
      <c r="H92" s="25"/>
      <c r="I92" s="25"/>
      <c r="J92" s="26" t="s">
        <v>30</v>
      </c>
      <c r="K92" s="26"/>
      <c r="L92" s="26"/>
      <c r="M92" s="26"/>
      <c r="N92" s="27">
        <f>9350</f>
        <v>9350</v>
      </c>
      <c r="O92" s="27"/>
      <c r="P92" s="27"/>
      <c r="Q92" s="26" t="s">
        <v>4</v>
      </c>
      <c r="R92" s="26"/>
      <c r="S92" s="28" t="s">
        <v>4</v>
      </c>
      <c r="T92" s="28"/>
      <c r="U92" s="28"/>
      <c r="V92" s="28"/>
      <c r="W92" s="7" t="s">
        <v>4</v>
      </c>
      <c r="X92" s="28" t="s">
        <v>4</v>
      </c>
      <c r="Y92" s="28"/>
      <c r="Z92" s="28"/>
      <c r="AA92" s="28"/>
      <c r="AB92" s="26" t="s">
        <v>30</v>
      </c>
      <c r="AC92" s="26"/>
      <c r="AD92" s="26"/>
      <c r="AE92" s="29">
        <f>9350</f>
        <v>9350</v>
      </c>
      <c r="AF92" s="29"/>
      <c r="AG92" s="29"/>
    </row>
    <row r="93" spans="1:33" s="1" customFormat="1" ht="13.5" customHeight="1">
      <c r="A93" s="6" t="s">
        <v>209</v>
      </c>
      <c r="B93" s="24" t="s">
        <v>210</v>
      </c>
      <c r="C93" s="24"/>
      <c r="D93" s="24"/>
      <c r="E93" s="25" t="s">
        <v>211</v>
      </c>
      <c r="F93" s="25"/>
      <c r="G93" s="25"/>
      <c r="H93" s="25"/>
      <c r="I93" s="25"/>
      <c r="J93" s="26" t="s">
        <v>30</v>
      </c>
      <c r="K93" s="26"/>
      <c r="L93" s="26"/>
      <c r="M93" s="26"/>
      <c r="N93" s="27">
        <f>2990</f>
        <v>2990</v>
      </c>
      <c r="O93" s="27"/>
      <c r="P93" s="27"/>
      <c r="Q93" s="26" t="s">
        <v>4</v>
      </c>
      <c r="R93" s="26"/>
      <c r="S93" s="28" t="s">
        <v>4</v>
      </c>
      <c r="T93" s="28"/>
      <c r="U93" s="28"/>
      <c r="V93" s="28"/>
      <c r="W93" s="7" t="s">
        <v>4</v>
      </c>
      <c r="X93" s="28" t="s">
        <v>4</v>
      </c>
      <c r="Y93" s="28"/>
      <c r="Z93" s="28"/>
      <c r="AA93" s="28"/>
      <c r="AB93" s="26" t="s">
        <v>30</v>
      </c>
      <c r="AC93" s="26"/>
      <c r="AD93" s="26"/>
      <c r="AE93" s="29">
        <f>2990</f>
        <v>2990</v>
      </c>
      <c r="AF93" s="29"/>
      <c r="AG93" s="29"/>
    </row>
    <row r="94" spans="1:33" s="1" customFormat="1" ht="13.5" customHeight="1">
      <c r="A94" s="6" t="s">
        <v>212</v>
      </c>
      <c r="B94" s="24" t="s">
        <v>213</v>
      </c>
      <c r="C94" s="24"/>
      <c r="D94" s="24"/>
      <c r="E94" s="25" t="s">
        <v>211</v>
      </c>
      <c r="F94" s="25"/>
      <c r="G94" s="25"/>
      <c r="H94" s="25"/>
      <c r="I94" s="25"/>
      <c r="J94" s="26" t="s">
        <v>30</v>
      </c>
      <c r="K94" s="26"/>
      <c r="L94" s="26"/>
      <c r="M94" s="26"/>
      <c r="N94" s="27">
        <f>2990</f>
        <v>2990</v>
      </c>
      <c r="O94" s="27"/>
      <c r="P94" s="27"/>
      <c r="Q94" s="26" t="s">
        <v>4</v>
      </c>
      <c r="R94" s="26"/>
      <c r="S94" s="28" t="s">
        <v>4</v>
      </c>
      <c r="T94" s="28"/>
      <c r="U94" s="28"/>
      <c r="V94" s="28"/>
      <c r="W94" s="7" t="s">
        <v>4</v>
      </c>
      <c r="X94" s="28" t="s">
        <v>4</v>
      </c>
      <c r="Y94" s="28"/>
      <c r="Z94" s="28"/>
      <c r="AA94" s="28"/>
      <c r="AB94" s="26" t="s">
        <v>30</v>
      </c>
      <c r="AC94" s="26"/>
      <c r="AD94" s="26"/>
      <c r="AE94" s="29">
        <f>2990</f>
        <v>2990</v>
      </c>
      <c r="AF94" s="29"/>
      <c r="AG94" s="29"/>
    </row>
    <row r="95" spans="1:33" s="1" customFormat="1" ht="13.5" customHeight="1">
      <c r="A95" s="6" t="s">
        <v>214</v>
      </c>
      <c r="B95" s="24" t="s">
        <v>215</v>
      </c>
      <c r="C95" s="24"/>
      <c r="D95" s="24"/>
      <c r="E95" s="25" t="s">
        <v>211</v>
      </c>
      <c r="F95" s="25"/>
      <c r="G95" s="25"/>
      <c r="H95" s="25"/>
      <c r="I95" s="25"/>
      <c r="J95" s="26" t="s">
        <v>30</v>
      </c>
      <c r="K95" s="26"/>
      <c r="L95" s="26"/>
      <c r="M95" s="26"/>
      <c r="N95" s="27">
        <f>2990</f>
        <v>2990</v>
      </c>
      <c r="O95" s="27"/>
      <c r="P95" s="27"/>
      <c r="Q95" s="26" t="s">
        <v>4</v>
      </c>
      <c r="R95" s="26"/>
      <c r="S95" s="28" t="s">
        <v>4</v>
      </c>
      <c r="T95" s="28"/>
      <c r="U95" s="28"/>
      <c r="V95" s="28"/>
      <c r="W95" s="7" t="s">
        <v>4</v>
      </c>
      <c r="X95" s="28" t="s">
        <v>4</v>
      </c>
      <c r="Y95" s="28"/>
      <c r="Z95" s="28"/>
      <c r="AA95" s="28"/>
      <c r="AB95" s="26" t="s">
        <v>30</v>
      </c>
      <c r="AC95" s="26"/>
      <c r="AD95" s="26"/>
      <c r="AE95" s="29">
        <f>2990</f>
        <v>2990</v>
      </c>
      <c r="AF95" s="29"/>
      <c r="AG95" s="29"/>
    </row>
    <row r="96" spans="1:33" s="1" customFormat="1" ht="13.5" customHeight="1">
      <c r="A96" s="6" t="s">
        <v>216</v>
      </c>
      <c r="B96" s="24" t="s">
        <v>217</v>
      </c>
      <c r="C96" s="24"/>
      <c r="D96" s="24"/>
      <c r="E96" s="25" t="s">
        <v>218</v>
      </c>
      <c r="F96" s="25"/>
      <c r="G96" s="25"/>
      <c r="H96" s="25"/>
      <c r="I96" s="25"/>
      <c r="J96" s="26" t="s">
        <v>30</v>
      </c>
      <c r="K96" s="26"/>
      <c r="L96" s="26"/>
      <c r="M96" s="26"/>
      <c r="N96" s="27">
        <f>7400</f>
        <v>7400</v>
      </c>
      <c r="O96" s="27"/>
      <c r="P96" s="27"/>
      <c r="Q96" s="26" t="s">
        <v>4</v>
      </c>
      <c r="R96" s="26"/>
      <c r="S96" s="28" t="s">
        <v>4</v>
      </c>
      <c r="T96" s="28"/>
      <c r="U96" s="28"/>
      <c r="V96" s="28"/>
      <c r="W96" s="7" t="s">
        <v>4</v>
      </c>
      <c r="X96" s="28" t="s">
        <v>4</v>
      </c>
      <c r="Y96" s="28"/>
      <c r="Z96" s="28"/>
      <c r="AA96" s="28"/>
      <c r="AB96" s="26" t="s">
        <v>30</v>
      </c>
      <c r="AC96" s="26"/>
      <c r="AD96" s="26"/>
      <c r="AE96" s="29">
        <f>7400</f>
        <v>7400</v>
      </c>
      <c r="AF96" s="29"/>
      <c r="AG96" s="29"/>
    </row>
    <row r="97" spans="1:33" s="1" customFormat="1" ht="24" customHeight="1">
      <c r="A97" s="6" t="s">
        <v>219</v>
      </c>
      <c r="B97" s="24" t="s">
        <v>220</v>
      </c>
      <c r="C97" s="24"/>
      <c r="D97" s="24"/>
      <c r="E97" s="25" t="s">
        <v>221</v>
      </c>
      <c r="F97" s="25"/>
      <c r="G97" s="25"/>
      <c r="H97" s="25"/>
      <c r="I97" s="25"/>
      <c r="J97" s="26" t="s">
        <v>30</v>
      </c>
      <c r="K97" s="26"/>
      <c r="L97" s="26"/>
      <c r="M97" s="26"/>
      <c r="N97" s="27">
        <f>4000</f>
        <v>4000</v>
      </c>
      <c r="O97" s="27"/>
      <c r="P97" s="27"/>
      <c r="Q97" s="26" t="s">
        <v>4</v>
      </c>
      <c r="R97" s="26"/>
      <c r="S97" s="28" t="s">
        <v>4</v>
      </c>
      <c r="T97" s="28"/>
      <c r="U97" s="28"/>
      <c r="V97" s="28"/>
      <c r="W97" s="7" t="s">
        <v>4</v>
      </c>
      <c r="X97" s="28" t="s">
        <v>4</v>
      </c>
      <c r="Y97" s="28"/>
      <c r="Z97" s="28"/>
      <c r="AA97" s="28"/>
      <c r="AB97" s="26" t="s">
        <v>30</v>
      </c>
      <c r="AC97" s="26"/>
      <c r="AD97" s="26"/>
      <c r="AE97" s="29">
        <f>4000</f>
        <v>4000</v>
      </c>
      <c r="AF97" s="29"/>
      <c r="AG97" s="29"/>
    </row>
    <row r="98" spans="1:33" s="1" customFormat="1" ht="13.5" customHeight="1">
      <c r="A98" s="6" t="s">
        <v>222</v>
      </c>
      <c r="B98" s="24" t="s">
        <v>223</v>
      </c>
      <c r="C98" s="24"/>
      <c r="D98" s="24"/>
      <c r="E98" s="25" t="s">
        <v>224</v>
      </c>
      <c r="F98" s="25"/>
      <c r="G98" s="25"/>
      <c r="H98" s="25"/>
      <c r="I98" s="25"/>
      <c r="J98" s="26" t="s">
        <v>30</v>
      </c>
      <c r="K98" s="26"/>
      <c r="L98" s="26"/>
      <c r="M98" s="26"/>
      <c r="N98" s="27">
        <f>7599</f>
        <v>7599</v>
      </c>
      <c r="O98" s="27"/>
      <c r="P98" s="27"/>
      <c r="Q98" s="26" t="s">
        <v>4</v>
      </c>
      <c r="R98" s="26"/>
      <c r="S98" s="28" t="s">
        <v>4</v>
      </c>
      <c r="T98" s="28"/>
      <c r="U98" s="28"/>
      <c r="V98" s="28"/>
      <c r="W98" s="7" t="s">
        <v>4</v>
      </c>
      <c r="X98" s="28" t="s">
        <v>4</v>
      </c>
      <c r="Y98" s="28"/>
      <c r="Z98" s="28"/>
      <c r="AA98" s="28"/>
      <c r="AB98" s="26" t="s">
        <v>30</v>
      </c>
      <c r="AC98" s="26"/>
      <c r="AD98" s="26"/>
      <c r="AE98" s="29">
        <f>7599</f>
        <v>7599</v>
      </c>
      <c r="AF98" s="29"/>
      <c r="AG98" s="29"/>
    </row>
    <row r="99" spans="1:33" s="1" customFormat="1" ht="24" customHeight="1">
      <c r="A99" s="6" t="s">
        <v>225</v>
      </c>
      <c r="B99" s="24" t="s">
        <v>226</v>
      </c>
      <c r="C99" s="24"/>
      <c r="D99" s="24"/>
      <c r="E99" s="25" t="s">
        <v>227</v>
      </c>
      <c r="F99" s="25"/>
      <c r="G99" s="25"/>
      <c r="H99" s="25"/>
      <c r="I99" s="25"/>
      <c r="J99" s="26" t="s">
        <v>33</v>
      </c>
      <c r="K99" s="26"/>
      <c r="L99" s="26"/>
      <c r="M99" s="26"/>
      <c r="N99" s="27">
        <f>11200</f>
        <v>11200</v>
      </c>
      <c r="O99" s="27"/>
      <c r="P99" s="27"/>
      <c r="Q99" s="26" t="s">
        <v>4</v>
      </c>
      <c r="R99" s="26"/>
      <c r="S99" s="28" t="s">
        <v>4</v>
      </c>
      <c r="T99" s="28"/>
      <c r="U99" s="28"/>
      <c r="V99" s="28"/>
      <c r="W99" s="7" t="s">
        <v>4</v>
      </c>
      <c r="X99" s="28" t="s">
        <v>4</v>
      </c>
      <c r="Y99" s="28"/>
      <c r="Z99" s="28"/>
      <c r="AA99" s="28"/>
      <c r="AB99" s="26" t="s">
        <v>33</v>
      </c>
      <c r="AC99" s="26"/>
      <c r="AD99" s="26"/>
      <c r="AE99" s="29">
        <f>11200</f>
        <v>11200</v>
      </c>
      <c r="AF99" s="29"/>
      <c r="AG99" s="29"/>
    </row>
    <row r="100" spans="1:33" s="1" customFormat="1" ht="12" customHeight="1">
      <c r="A100" s="30" t="s">
        <v>228</v>
      </c>
      <c r="B100" s="30"/>
      <c r="C100" s="30"/>
      <c r="D100" s="30"/>
      <c r="E100" s="30"/>
      <c r="F100" s="30"/>
      <c r="G100" s="30"/>
      <c r="H100" s="30"/>
      <c r="I100" s="30"/>
      <c r="J100" s="31" t="s">
        <v>229</v>
      </c>
      <c r="K100" s="31"/>
      <c r="L100" s="31"/>
      <c r="M100" s="31"/>
      <c r="N100" s="32">
        <f>325974.5</f>
        <v>325974.5</v>
      </c>
      <c r="O100" s="32"/>
      <c r="P100" s="32"/>
      <c r="Q100" s="31" t="s">
        <v>4</v>
      </c>
      <c r="R100" s="31"/>
      <c r="S100" s="33" t="s">
        <v>4</v>
      </c>
      <c r="T100" s="33"/>
      <c r="U100" s="33"/>
      <c r="V100" s="33"/>
      <c r="W100" s="8" t="s">
        <v>4</v>
      </c>
      <c r="X100" s="33" t="s">
        <v>4</v>
      </c>
      <c r="Y100" s="33"/>
      <c r="Z100" s="33"/>
      <c r="AA100" s="33"/>
      <c r="AB100" s="31" t="s">
        <v>229</v>
      </c>
      <c r="AC100" s="31"/>
      <c r="AD100" s="31"/>
      <c r="AE100" s="34">
        <f>325974.5</f>
        <v>325974.5</v>
      </c>
      <c r="AF100" s="34"/>
      <c r="AG100" s="34"/>
    </row>
    <row r="101" spans="1:33" s="1" customFormat="1" ht="12.75" customHeight="1">
      <c r="A101" s="23" t="s">
        <v>230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</row>
    <row r="102" spans="1:33" s="1" customFormat="1" ht="24" customHeight="1">
      <c r="A102" s="6" t="s">
        <v>30</v>
      </c>
      <c r="B102" s="24" t="s">
        <v>231</v>
      </c>
      <c r="C102" s="24"/>
      <c r="D102" s="24"/>
      <c r="E102" s="25" t="s">
        <v>232</v>
      </c>
      <c r="F102" s="25"/>
      <c r="G102" s="25"/>
      <c r="H102" s="25"/>
      <c r="I102" s="25"/>
      <c r="J102" s="26" t="s">
        <v>30</v>
      </c>
      <c r="K102" s="26"/>
      <c r="L102" s="26"/>
      <c r="M102" s="26"/>
      <c r="N102" s="27">
        <f>2100</f>
        <v>2100</v>
      </c>
      <c r="O102" s="27"/>
      <c r="P102" s="27"/>
      <c r="Q102" s="26" t="s">
        <v>4</v>
      </c>
      <c r="R102" s="26"/>
      <c r="S102" s="28" t="s">
        <v>4</v>
      </c>
      <c r="T102" s="28"/>
      <c r="U102" s="28"/>
      <c r="V102" s="28"/>
      <c r="W102" s="7" t="s">
        <v>4</v>
      </c>
      <c r="X102" s="28" t="s">
        <v>4</v>
      </c>
      <c r="Y102" s="28"/>
      <c r="Z102" s="28"/>
      <c r="AA102" s="28"/>
      <c r="AB102" s="26" t="s">
        <v>30</v>
      </c>
      <c r="AC102" s="26"/>
      <c r="AD102" s="26"/>
      <c r="AE102" s="29">
        <f>2100</f>
        <v>2100</v>
      </c>
      <c r="AF102" s="29"/>
      <c r="AG102" s="29"/>
    </row>
    <row r="103" spans="1:33" s="1" customFormat="1" ht="13.5" customHeight="1">
      <c r="A103" s="6" t="s">
        <v>31</v>
      </c>
      <c r="B103" s="24" t="s">
        <v>233</v>
      </c>
      <c r="C103" s="24"/>
      <c r="D103" s="24"/>
      <c r="E103" s="25" t="s">
        <v>234</v>
      </c>
      <c r="F103" s="25"/>
      <c r="G103" s="25"/>
      <c r="H103" s="25"/>
      <c r="I103" s="25"/>
      <c r="J103" s="26" t="s">
        <v>30</v>
      </c>
      <c r="K103" s="26"/>
      <c r="L103" s="26"/>
      <c r="M103" s="26"/>
      <c r="N103" s="27">
        <f>3760.47</f>
        <v>3760.47</v>
      </c>
      <c r="O103" s="27"/>
      <c r="P103" s="27"/>
      <c r="Q103" s="26" t="s">
        <v>4</v>
      </c>
      <c r="R103" s="26"/>
      <c r="S103" s="28" t="s">
        <v>4</v>
      </c>
      <c r="T103" s="28"/>
      <c r="U103" s="28"/>
      <c r="V103" s="28"/>
      <c r="W103" s="7" t="s">
        <v>4</v>
      </c>
      <c r="X103" s="28" t="s">
        <v>4</v>
      </c>
      <c r="Y103" s="28"/>
      <c r="Z103" s="28"/>
      <c r="AA103" s="28"/>
      <c r="AB103" s="26" t="s">
        <v>30</v>
      </c>
      <c r="AC103" s="26"/>
      <c r="AD103" s="26"/>
      <c r="AE103" s="29">
        <f>3760.47</f>
        <v>3760.47</v>
      </c>
      <c r="AF103" s="29"/>
      <c r="AG103" s="29"/>
    </row>
    <row r="104" spans="1:33" s="1" customFormat="1" ht="24" customHeight="1">
      <c r="A104" s="6" t="s">
        <v>32</v>
      </c>
      <c r="B104" s="24" t="s">
        <v>235</v>
      </c>
      <c r="C104" s="24"/>
      <c r="D104" s="24"/>
      <c r="E104" s="25" t="s">
        <v>236</v>
      </c>
      <c r="F104" s="25"/>
      <c r="G104" s="25"/>
      <c r="H104" s="25"/>
      <c r="I104" s="25"/>
      <c r="J104" s="26" t="s">
        <v>33</v>
      </c>
      <c r="K104" s="26"/>
      <c r="L104" s="26"/>
      <c r="M104" s="26"/>
      <c r="N104" s="27">
        <f>53280</f>
        <v>53280</v>
      </c>
      <c r="O104" s="27"/>
      <c r="P104" s="27"/>
      <c r="Q104" s="26" t="s">
        <v>4</v>
      </c>
      <c r="R104" s="26"/>
      <c r="S104" s="28" t="s">
        <v>4</v>
      </c>
      <c r="T104" s="28"/>
      <c r="U104" s="28"/>
      <c r="V104" s="28"/>
      <c r="W104" s="7" t="s">
        <v>4</v>
      </c>
      <c r="X104" s="28" t="s">
        <v>4</v>
      </c>
      <c r="Y104" s="28"/>
      <c r="Z104" s="28"/>
      <c r="AA104" s="28"/>
      <c r="AB104" s="26" t="s">
        <v>33</v>
      </c>
      <c r="AC104" s="26"/>
      <c r="AD104" s="26"/>
      <c r="AE104" s="29">
        <f>53280</f>
        <v>53280</v>
      </c>
      <c r="AF104" s="29"/>
      <c r="AG104" s="29"/>
    </row>
    <row r="105" spans="1:33" s="1" customFormat="1" ht="13.5" customHeight="1">
      <c r="A105" s="6" t="s">
        <v>33</v>
      </c>
      <c r="B105" s="24" t="s">
        <v>237</v>
      </c>
      <c r="C105" s="24"/>
      <c r="D105" s="24"/>
      <c r="E105" s="25" t="s">
        <v>238</v>
      </c>
      <c r="F105" s="25"/>
      <c r="G105" s="25"/>
      <c r="H105" s="25"/>
      <c r="I105" s="25"/>
      <c r="J105" s="26" t="s">
        <v>30</v>
      </c>
      <c r="K105" s="26"/>
      <c r="L105" s="26"/>
      <c r="M105" s="26"/>
      <c r="N105" s="27">
        <f>17839.12</f>
        <v>17839.12</v>
      </c>
      <c r="O105" s="27"/>
      <c r="P105" s="27"/>
      <c r="Q105" s="26" t="s">
        <v>4</v>
      </c>
      <c r="R105" s="26"/>
      <c r="S105" s="28" t="s">
        <v>4</v>
      </c>
      <c r="T105" s="28"/>
      <c r="U105" s="28"/>
      <c r="V105" s="28"/>
      <c r="W105" s="7" t="s">
        <v>4</v>
      </c>
      <c r="X105" s="28" t="s">
        <v>4</v>
      </c>
      <c r="Y105" s="28"/>
      <c r="Z105" s="28"/>
      <c r="AA105" s="28"/>
      <c r="AB105" s="26" t="s">
        <v>30</v>
      </c>
      <c r="AC105" s="26"/>
      <c r="AD105" s="26"/>
      <c r="AE105" s="29">
        <f>17839.12</f>
        <v>17839.12</v>
      </c>
      <c r="AF105" s="29"/>
      <c r="AG105" s="29"/>
    </row>
    <row r="106" spans="1:33" s="1" customFormat="1" ht="13.5" customHeight="1">
      <c r="A106" s="6" t="s">
        <v>34</v>
      </c>
      <c r="B106" s="24" t="s">
        <v>239</v>
      </c>
      <c r="C106" s="24"/>
      <c r="D106" s="24"/>
      <c r="E106" s="25" t="s">
        <v>240</v>
      </c>
      <c r="F106" s="25"/>
      <c r="G106" s="25"/>
      <c r="H106" s="25"/>
      <c r="I106" s="25"/>
      <c r="J106" s="26" t="s">
        <v>30</v>
      </c>
      <c r="K106" s="26"/>
      <c r="L106" s="26"/>
      <c r="M106" s="26"/>
      <c r="N106" s="27">
        <f>9100</f>
        <v>9100</v>
      </c>
      <c r="O106" s="27"/>
      <c r="P106" s="27"/>
      <c r="Q106" s="26" t="s">
        <v>4</v>
      </c>
      <c r="R106" s="26"/>
      <c r="S106" s="28" t="s">
        <v>4</v>
      </c>
      <c r="T106" s="28"/>
      <c r="U106" s="28"/>
      <c r="V106" s="28"/>
      <c r="W106" s="7" t="s">
        <v>4</v>
      </c>
      <c r="X106" s="28" t="s">
        <v>4</v>
      </c>
      <c r="Y106" s="28"/>
      <c r="Z106" s="28"/>
      <c r="AA106" s="28"/>
      <c r="AB106" s="26" t="s">
        <v>30</v>
      </c>
      <c r="AC106" s="26"/>
      <c r="AD106" s="26"/>
      <c r="AE106" s="29">
        <f>9100</f>
        <v>9100</v>
      </c>
      <c r="AF106" s="29"/>
      <c r="AG106" s="29"/>
    </row>
    <row r="107" spans="1:33" s="1" customFormat="1" ht="13.5" customHeight="1">
      <c r="A107" s="6" t="s">
        <v>35</v>
      </c>
      <c r="B107" s="24" t="s">
        <v>241</v>
      </c>
      <c r="C107" s="24"/>
      <c r="D107" s="24"/>
      <c r="E107" s="25" t="s">
        <v>242</v>
      </c>
      <c r="F107" s="25"/>
      <c r="G107" s="25"/>
      <c r="H107" s="25"/>
      <c r="I107" s="25"/>
      <c r="J107" s="26" t="s">
        <v>32</v>
      </c>
      <c r="K107" s="26"/>
      <c r="L107" s="26"/>
      <c r="M107" s="26"/>
      <c r="N107" s="27">
        <f>16524</f>
        <v>16524</v>
      </c>
      <c r="O107" s="27"/>
      <c r="P107" s="27"/>
      <c r="Q107" s="26" t="s">
        <v>4</v>
      </c>
      <c r="R107" s="26"/>
      <c r="S107" s="28" t="s">
        <v>4</v>
      </c>
      <c r="T107" s="28"/>
      <c r="U107" s="28"/>
      <c r="V107" s="28"/>
      <c r="W107" s="7" t="s">
        <v>4</v>
      </c>
      <c r="X107" s="28" t="s">
        <v>4</v>
      </c>
      <c r="Y107" s="28"/>
      <c r="Z107" s="28"/>
      <c r="AA107" s="28"/>
      <c r="AB107" s="26" t="s">
        <v>32</v>
      </c>
      <c r="AC107" s="26"/>
      <c r="AD107" s="26"/>
      <c r="AE107" s="29">
        <f>16524</f>
        <v>16524</v>
      </c>
      <c r="AF107" s="29"/>
      <c r="AG107" s="29"/>
    </row>
    <row r="108" spans="1:33" s="1" customFormat="1" ht="24" customHeight="1">
      <c r="A108" s="6" t="s">
        <v>36</v>
      </c>
      <c r="B108" s="24" t="s">
        <v>243</v>
      </c>
      <c r="C108" s="24"/>
      <c r="D108" s="24"/>
      <c r="E108" s="25" t="s">
        <v>244</v>
      </c>
      <c r="F108" s="25"/>
      <c r="G108" s="25"/>
      <c r="H108" s="25"/>
      <c r="I108" s="25"/>
      <c r="J108" s="26" t="s">
        <v>30</v>
      </c>
      <c r="K108" s="26"/>
      <c r="L108" s="26"/>
      <c r="M108" s="26"/>
      <c r="N108" s="27">
        <f>4680</f>
        <v>4680</v>
      </c>
      <c r="O108" s="27"/>
      <c r="P108" s="27"/>
      <c r="Q108" s="26" t="s">
        <v>4</v>
      </c>
      <c r="R108" s="26"/>
      <c r="S108" s="28" t="s">
        <v>4</v>
      </c>
      <c r="T108" s="28"/>
      <c r="U108" s="28"/>
      <c r="V108" s="28"/>
      <c r="W108" s="7" t="s">
        <v>4</v>
      </c>
      <c r="X108" s="28" t="s">
        <v>4</v>
      </c>
      <c r="Y108" s="28"/>
      <c r="Z108" s="28"/>
      <c r="AA108" s="28"/>
      <c r="AB108" s="26" t="s">
        <v>30</v>
      </c>
      <c r="AC108" s="26"/>
      <c r="AD108" s="26"/>
      <c r="AE108" s="29">
        <f>4680</f>
        <v>4680</v>
      </c>
      <c r="AF108" s="29"/>
      <c r="AG108" s="29"/>
    </row>
    <row r="109" spans="1:33" s="1" customFormat="1" ht="13.5" customHeight="1">
      <c r="A109" s="6" t="s">
        <v>37</v>
      </c>
      <c r="B109" s="24" t="s">
        <v>245</v>
      </c>
      <c r="C109" s="24"/>
      <c r="D109" s="24"/>
      <c r="E109" s="25" t="s">
        <v>246</v>
      </c>
      <c r="F109" s="25"/>
      <c r="G109" s="25"/>
      <c r="H109" s="25"/>
      <c r="I109" s="25"/>
      <c r="J109" s="26" t="s">
        <v>30</v>
      </c>
      <c r="K109" s="26"/>
      <c r="L109" s="26"/>
      <c r="M109" s="26"/>
      <c r="N109" s="27">
        <f>12667.2</f>
        <v>12667.2</v>
      </c>
      <c r="O109" s="27"/>
      <c r="P109" s="27"/>
      <c r="Q109" s="26" t="s">
        <v>4</v>
      </c>
      <c r="R109" s="26"/>
      <c r="S109" s="28" t="s">
        <v>4</v>
      </c>
      <c r="T109" s="28"/>
      <c r="U109" s="28"/>
      <c r="V109" s="28"/>
      <c r="W109" s="7" t="s">
        <v>4</v>
      </c>
      <c r="X109" s="28" t="s">
        <v>4</v>
      </c>
      <c r="Y109" s="28"/>
      <c r="Z109" s="28"/>
      <c r="AA109" s="28"/>
      <c r="AB109" s="26" t="s">
        <v>30</v>
      </c>
      <c r="AC109" s="26"/>
      <c r="AD109" s="26"/>
      <c r="AE109" s="29">
        <f>12667.2</f>
        <v>12667.2</v>
      </c>
      <c r="AF109" s="29"/>
      <c r="AG109" s="29"/>
    </row>
    <row r="110" spans="1:33" s="1" customFormat="1" ht="24" customHeight="1">
      <c r="A110" s="6" t="s">
        <v>38</v>
      </c>
      <c r="B110" s="24" t="s">
        <v>247</v>
      </c>
      <c r="C110" s="24"/>
      <c r="D110" s="24"/>
      <c r="E110" s="25" t="s">
        <v>248</v>
      </c>
      <c r="F110" s="25"/>
      <c r="G110" s="25"/>
      <c r="H110" s="25"/>
      <c r="I110" s="25"/>
      <c r="J110" s="26" t="s">
        <v>30</v>
      </c>
      <c r="K110" s="26"/>
      <c r="L110" s="26"/>
      <c r="M110" s="26"/>
      <c r="N110" s="27">
        <f>3116</f>
        <v>3116</v>
      </c>
      <c r="O110" s="27"/>
      <c r="P110" s="27"/>
      <c r="Q110" s="26" t="s">
        <v>4</v>
      </c>
      <c r="R110" s="26"/>
      <c r="S110" s="28" t="s">
        <v>4</v>
      </c>
      <c r="T110" s="28"/>
      <c r="U110" s="28"/>
      <c r="V110" s="28"/>
      <c r="W110" s="7" t="s">
        <v>4</v>
      </c>
      <c r="X110" s="28" t="s">
        <v>4</v>
      </c>
      <c r="Y110" s="28"/>
      <c r="Z110" s="28"/>
      <c r="AA110" s="28"/>
      <c r="AB110" s="26" t="s">
        <v>30</v>
      </c>
      <c r="AC110" s="26"/>
      <c r="AD110" s="26"/>
      <c r="AE110" s="29">
        <f>3116</f>
        <v>3116</v>
      </c>
      <c r="AF110" s="29"/>
      <c r="AG110" s="29"/>
    </row>
    <row r="111" spans="1:33" s="1" customFormat="1" ht="24" customHeight="1">
      <c r="A111" s="6" t="s">
        <v>39</v>
      </c>
      <c r="B111" s="24" t="s">
        <v>249</v>
      </c>
      <c r="C111" s="24"/>
      <c r="D111" s="24"/>
      <c r="E111" s="25" t="s">
        <v>250</v>
      </c>
      <c r="F111" s="25"/>
      <c r="G111" s="25"/>
      <c r="H111" s="25"/>
      <c r="I111" s="25"/>
      <c r="J111" s="26" t="s">
        <v>30</v>
      </c>
      <c r="K111" s="26"/>
      <c r="L111" s="26"/>
      <c r="M111" s="26"/>
      <c r="N111" s="27">
        <f>1749.8</f>
        <v>1749.8</v>
      </c>
      <c r="O111" s="27"/>
      <c r="P111" s="27"/>
      <c r="Q111" s="26" t="s">
        <v>4</v>
      </c>
      <c r="R111" s="26"/>
      <c r="S111" s="28" t="s">
        <v>4</v>
      </c>
      <c r="T111" s="28"/>
      <c r="U111" s="28"/>
      <c r="V111" s="28"/>
      <c r="W111" s="7" t="s">
        <v>4</v>
      </c>
      <c r="X111" s="28" t="s">
        <v>4</v>
      </c>
      <c r="Y111" s="28"/>
      <c r="Z111" s="28"/>
      <c r="AA111" s="28"/>
      <c r="AB111" s="26" t="s">
        <v>30</v>
      </c>
      <c r="AC111" s="26"/>
      <c r="AD111" s="26"/>
      <c r="AE111" s="29">
        <f>1749.8</f>
        <v>1749.8</v>
      </c>
      <c r="AF111" s="29"/>
      <c r="AG111" s="29"/>
    </row>
    <row r="112" spans="1:33" s="1" customFormat="1" ht="24" customHeight="1">
      <c r="A112" s="6" t="s">
        <v>40</v>
      </c>
      <c r="B112" s="24" t="s">
        <v>251</v>
      </c>
      <c r="C112" s="24"/>
      <c r="D112" s="24"/>
      <c r="E112" s="25" t="s">
        <v>252</v>
      </c>
      <c r="F112" s="25"/>
      <c r="G112" s="25"/>
      <c r="H112" s="25"/>
      <c r="I112" s="25"/>
      <c r="J112" s="26" t="s">
        <v>30</v>
      </c>
      <c r="K112" s="26"/>
      <c r="L112" s="26"/>
      <c r="M112" s="26"/>
      <c r="N112" s="27">
        <f>2261</f>
        <v>2261</v>
      </c>
      <c r="O112" s="27"/>
      <c r="P112" s="27"/>
      <c r="Q112" s="26" t="s">
        <v>4</v>
      </c>
      <c r="R112" s="26"/>
      <c r="S112" s="28" t="s">
        <v>4</v>
      </c>
      <c r="T112" s="28"/>
      <c r="U112" s="28"/>
      <c r="V112" s="28"/>
      <c r="W112" s="7" t="s">
        <v>4</v>
      </c>
      <c r="X112" s="28" t="s">
        <v>4</v>
      </c>
      <c r="Y112" s="28"/>
      <c r="Z112" s="28"/>
      <c r="AA112" s="28"/>
      <c r="AB112" s="26" t="s">
        <v>30</v>
      </c>
      <c r="AC112" s="26"/>
      <c r="AD112" s="26"/>
      <c r="AE112" s="29">
        <f>2261</f>
        <v>2261</v>
      </c>
      <c r="AF112" s="29"/>
      <c r="AG112" s="29"/>
    </row>
    <row r="113" spans="1:33" s="1" customFormat="1" ht="13.5" customHeight="1">
      <c r="A113" s="6" t="s">
        <v>64</v>
      </c>
      <c r="B113" s="24" t="s">
        <v>253</v>
      </c>
      <c r="C113" s="24"/>
      <c r="D113" s="24"/>
      <c r="E113" s="25" t="s">
        <v>254</v>
      </c>
      <c r="F113" s="25"/>
      <c r="G113" s="25"/>
      <c r="H113" s="25"/>
      <c r="I113" s="25"/>
      <c r="J113" s="26" t="s">
        <v>30</v>
      </c>
      <c r="K113" s="26"/>
      <c r="L113" s="26"/>
      <c r="M113" s="26"/>
      <c r="N113" s="27">
        <f>446.5</f>
        <v>446.5</v>
      </c>
      <c r="O113" s="27"/>
      <c r="P113" s="27"/>
      <c r="Q113" s="26" t="s">
        <v>4</v>
      </c>
      <c r="R113" s="26"/>
      <c r="S113" s="28" t="s">
        <v>4</v>
      </c>
      <c r="T113" s="28"/>
      <c r="U113" s="28"/>
      <c r="V113" s="28"/>
      <c r="W113" s="7" t="s">
        <v>4</v>
      </c>
      <c r="X113" s="28" t="s">
        <v>4</v>
      </c>
      <c r="Y113" s="28"/>
      <c r="Z113" s="28"/>
      <c r="AA113" s="28"/>
      <c r="AB113" s="26" t="s">
        <v>30</v>
      </c>
      <c r="AC113" s="26"/>
      <c r="AD113" s="26"/>
      <c r="AE113" s="29">
        <f>446.5</f>
        <v>446.5</v>
      </c>
      <c r="AF113" s="29"/>
      <c r="AG113" s="29"/>
    </row>
    <row r="114" spans="1:33" s="1" customFormat="1" ht="24" customHeight="1">
      <c r="A114" s="6" t="s">
        <v>67</v>
      </c>
      <c r="B114" s="24" t="s">
        <v>255</v>
      </c>
      <c r="C114" s="24"/>
      <c r="D114" s="24"/>
      <c r="E114" s="25" t="s">
        <v>256</v>
      </c>
      <c r="F114" s="25"/>
      <c r="G114" s="25"/>
      <c r="H114" s="25"/>
      <c r="I114" s="25"/>
      <c r="J114" s="26" t="s">
        <v>30</v>
      </c>
      <c r="K114" s="26"/>
      <c r="L114" s="26"/>
      <c r="M114" s="26"/>
      <c r="N114" s="27">
        <f>780</f>
        <v>780</v>
      </c>
      <c r="O114" s="27"/>
      <c r="P114" s="27"/>
      <c r="Q114" s="26" t="s">
        <v>4</v>
      </c>
      <c r="R114" s="26"/>
      <c r="S114" s="28" t="s">
        <v>4</v>
      </c>
      <c r="T114" s="28"/>
      <c r="U114" s="28"/>
      <c r="V114" s="28"/>
      <c r="W114" s="7" t="s">
        <v>4</v>
      </c>
      <c r="X114" s="28" t="s">
        <v>4</v>
      </c>
      <c r="Y114" s="28"/>
      <c r="Z114" s="28"/>
      <c r="AA114" s="28"/>
      <c r="AB114" s="26" t="s">
        <v>30</v>
      </c>
      <c r="AC114" s="26"/>
      <c r="AD114" s="26"/>
      <c r="AE114" s="29">
        <f>780</f>
        <v>780</v>
      </c>
      <c r="AF114" s="29"/>
      <c r="AG114" s="29"/>
    </row>
    <row r="115" spans="1:33" s="1" customFormat="1" ht="13.5" customHeight="1">
      <c r="A115" s="6" t="s">
        <v>70</v>
      </c>
      <c r="B115" s="24" t="s">
        <v>257</v>
      </c>
      <c r="C115" s="24"/>
      <c r="D115" s="24"/>
      <c r="E115" s="25" t="s">
        <v>258</v>
      </c>
      <c r="F115" s="25"/>
      <c r="G115" s="25"/>
      <c r="H115" s="25"/>
      <c r="I115" s="25"/>
      <c r="J115" s="26" t="s">
        <v>30</v>
      </c>
      <c r="K115" s="26"/>
      <c r="L115" s="26"/>
      <c r="M115" s="26"/>
      <c r="N115" s="27">
        <f>10420</f>
        <v>10420</v>
      </c>
      <c r="O115" s="27"/>
      <c r="P115" s="27"/>
      <c r="Q115" s="26" t="s">
        <v>4</v>
      </c>
      <c r="R115" s="26"/>
      <c r="S115" s="28" t="s">
        <v>4</v>
      </c>
      <c r="T115" s="28"/>
      <c r="U115" s="28"/>
      <c r="V115" s="28"/>
      <c r="W115" s="7" t="s">
        <v>4</v>
      </c>
      <c r="X115" s="28" t="s">
        <v>4</v>
      </c>
      <c r="Y115" s="28"/>
      <c r="Z115" s="28"/>
      <c r="AA115" s="28"/>
      <c r="AB115" s="26" t="s">
        <v>30</v>
      </c>
      <c r="AC115" s="26"/>
      <c r="AD115" s="26"/>
      <c r="AE115" s="29">
        <f>10420</f>
        <v>10420</v>
      </c>
      <c r="AF115" s="29"/>
      <c r="AG115" s="29"/>
    </row>
    <row r="116" spans="1:33" s="1" customFormat="1" ht="12" customHeight="1">
      <c r="A116" s="30" t="s">
        <v>259</v>
      </c>
      <c r="B116" s="30"/>
      <c r="C116" s="30"/>
      <c r="D116" s="30"/>
      <c r="E116" s="30"/>
      <c r="F116" s="30"/>
      <c r="G116" s="30"/>
      <c r="H116" s="30"/>
      <c r="I116" s="30"/>
      <c r="J116" s="31" t="s">
        <v>85</v>
      </c>
      <c r="K116" s="31"/>
      <c r="L116" s="31"/>
      <c r="M116" s="31"/>
      <c r="N116" s="32">
        <f>138724.09</f>
        <v>138724.09</v>
      </c>
      <c r="O116" s="32"/>
      <c r="P116" s="32"/>
      <c r="Q116" s="31" t="s">
        <v>4</v>
      </c>
      <c r="R116" s="31"/>
      <c r="S116" s="33" t="s">
        <v>4</v>
      </c>
      <c r="T116" s="33"/>
      <c r="U116" s="33"/>
      <c r="V116" s="33"/>
      <c r="W116" s="8" t="s">
        <v>4</v>
      </c>
      <c r="X116" s="33" t="s">
        <v>4</v>
      </c>
      <c r="Y116" s="33"/>
      <c r="Z116" s="33"/>
      <c r="AA116" s="33"/>
      <c r="AB116" s="31" t="s">
        <v>85</v>
      </c>
      <c r="AC116" s="31"/>
      <c r="AD116" s="31"/>
      <c r="AE116" s="34">
        <f>138724.09</f>
        <v>138724.09</v>
      </c>
      <c r="AF116" s="34"/>
      <c r="AG116" s="34"/>
    </row>
    <row r="117" spans="1:33" s="1" customFormat="1" ht="12.75" customHeight="1">
      <c r="A117" s="23" t="s">
        <v>260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</row>
    <row r="118" spans="1:33" s="1" customFormat="1" ht="24" customHeight="1">
      <c r="A118" s="6" t="s">
        <v>30</v>
      </c>
      <c r="B118" s="24" t="s">
        <v>261</v>
      </c>
      <c r="C118" s="24"/>
      <c r="D118" s="24"/>
      <c r="E118" s="25" t="s">
        <v>262</v>
      </c>
      <c r="F118" s="25"/>
      <c r="G118" s="25"/>
      <c r="H118" s="25"/>
      <c r="I118" s="25"/>
      <c r="J118" s="26" t="s">
        <v>30</v>
      </c>
      <c r="K118" s="26"/>
      <c r="L118" s="26"/>
      <c r="M118" s="26"/>
      <c r="N118" s="27">
        <f>3100</f>
        <v>3100</v>
      </c>
      <c r="O118" s="27"/>
      <c r="P118" s="27"/>
      <c r="Q118" s="26" t="s">
        <v>4</v>
      </c>
      <c r="R118" s="26"/>
      <c r="S118" s="28" t="s">
        <v>4</v>
      </c>
      <c r="T118" s="28"/>
      <c r="U118" s="28"/>
      <c r="V118" s="28"/>
      <c r="W118" s="7" t="s">
        <v>4</v>
      </c>
      <c r="X118" s="28" t="s">
        <v>4</v>
      </c>
      <c r="Y118" s="28"/>
      <c r="Z118" s="28"/>
      <c r="AA118" s="28"/>
      <c r="AB118" s="26" t="s">
        <v>30</v>
      </c>
      <c r="AC118" s="26"/>
      <c r="AD118" s="26"/>
      <c r="AE118" s="29">
        <f>3100</f>
        <v>3100</v>
      </c>
      <c r="AF118" s="29"/>
      <c r="AG118" s="29"/>
    </row>
    <row r="119" spans="1:33" s="1" customFormat="1" ht="33.75" customHeight="1">
      <c r="A119" s="6" t="s">
        <v>31</v>
      </c>
      <c r="B119" s="24" t="s">
        <v>263</v>
      </c>
      <c r="C119" s="24"/>
      <c r="D119" s="24"/>
      <c r="E119" s="25" t="s">
        <v>264</v>
      </c>
      <c r="F119" s="25"/>
      <c r="G119" s="25"/>
      <c r="H119" s="25"/>
      <c r="I119" s="25"/>
      <c r="J119" s="26" t="s">
        <v>30</v>
      </c>
      <c r="K119" s="26"/>
      <c r="L119" s="26"/>
      <c r="M119" s="26"/>
      <c r="N119" s="27">
        <f>4809</f>
        <v>4809</v>
      </c>
      <c r="O119" s="27"/>
      <c r="P119" s="27"/>
      <c r="Q119" s="26" t="s">
        <v>4</v>
      </c>
      <c r="R119" s="26"/>
      <c r="S119" s="28" t="s">
        <v>4</v>
      </c>
      <c r="T119" s="28"/>
      <c r="U119" s="28"/>
      <c r="V119" s="28"/>
      <c r="W119" s="7" t="s">
        <v>4</v>
      </c>
      <c r="X119" s="28" t="s">
        <v>4</v>
      </c>
      <c r="Y119" s="28"/>
      <c r="Z119" s="28"/>
      <c r="AA119" s="28"/>
      <c r="AB119" s="26" t="s">
        <v>30</v>
      </c>
      <c r="AC119" s="26"/>
      <c r="AD119" s="26"/>
      <c r="AE119" s="29">
        <f>4809</f>
        <v>4809</v>
      </c>
      <c r="AF119" s="29"/>
      <c r="AG119" s="29"/>
    </row>
    <row r="120" spans="1:33" s="1" customFormat="1" ht="13.5" customHeight="1">
      <c r="A120" s="6" t="s">
        <v>32</v>
      </c>
      <c r="B120" s="24" t="s">
        <v>265</v>
      </c>
      <c r="C120" s="24"/>
      <c r="D120" s="24"/>
      <c r="E120" s="25" t="s">
        <v>266</v>
      </c>
      <c r="F120" s="25"/>
      <c r="G120" s="25"/>
      <c r="H120" s="25"/>
      <c r="I120" s="25"/>
      <c r="J120" s="26" t="s">
        <v>30</v>
      </c>
      <c r="K120" s="26"/>
      <c r="L120" s="26"/>
      <c r="M120" s="26"/>
      <c r="N120" s="27">
        <f>4799</f>
        <v>4799</v>
      </c>
      <c r="O120" s="27"/>
      <c r="P120" s="27"/>
      <c r="Q120" s="26" t="s">
        <v>4</v>
      </c>
      <c r="R120" s="26"/>
      <c r="S120" s="28" t="s">
        <v>4</v>
      </c>
      <c r="T120" s="28"/>
      <c r="U120" s="28"/>
      <c r="V120" s="28"/>
      <c r="W120" s="7" t="s">
        <v>4</v>
      </c>
      <c r="X120" s="28" t="s">
        <v>4</v>
      </c>
      <c r="Y120" s="28"/>
      <c r="Z120" s="28"/>
      <c r="AA120" s="28"/>
      <c r="AB120" s="26" t="s">
        <v>30</v>
      </c>
      <c r="AC120" s="26"/>
      <c r="AD120" s="26"/>
      <c r="AE120" s="29">
        <f>4799</f>
        <v>4799</v>
      </c>
      <c r="AF120" s="29"/>
      <c r="AG120" s="29"/>
    </row>
    <row r="121" spans="1:33" s="1" customFormat="1" ht="13.5" customHeight="1">
      <c r="A121" s="6" t="s">
        <v>33</v>
      </c>
      <c r="B121" s="24" t="s">
        <v>267</v>
      </c>
      <c r="C121" s="24"/>
      <c r="D121" s="24"/>
      <c r="E121" s="25" t="s">
        <v>268</v>
      </c>
      <c r="F121" s="25"/>
      <c r="G121" s="25"/>
      <c r="H121" s="25"/>
      <c r="I121" s="25"/>
      <c r="J121" s="26" t="s">
        <v>31</v>
      </c>
      <c r="K121" s="26"/>
      <c r="L121" s="26"/>
      <c r="M121" s="26"/>
      <c r="N121" s="27">
        <f>14714</f>
        <v>14714</v>
      </c>
      <c r="O121" s="27"/>
      <c r="P121" s="27"/>
      <c r="Q121" s="26" t="s">
        <v>4</v>
      </c>
      <c r="R121" s="26"/>
      <c r="S121" s="28" t="s">
        <v>4</v>
      </c>
      <c r="T121" s="28"/>
      <c r="U121" s="28"/>
      <c r="V121" s="28"/>
      <c r="W121" s="7" t="s">
        <v>4</v>
      </c>
      <c r="X121" s="28" t="s">
        <v>4</v>
      </c>
      <c r="Y121" s="28"/>
      <c r="Z121" s="28"/>
      <c r="AA121" s="28"/>
      <c r="AB121" s="26" t="s">
        <v>31</v>
      </c>
      <c r="AC121" s="26"/>
      <c r="AD121" s="26"/>
      <c r="AE121" s="29">
        <f>14714</f>
        <v>14714</v>
      </c>
      <c r="AF121" s="29"/>
      <c r="AG121" s="29"/>
    </row>
    <row r="122" spans="1:33" s="1" customFormat="1" ht="24" customHeight="1">
      <c r="A122" s="6" t="s">
        <v>34</v>
      </c>
      <c r="B122" s="24" t="s">
        <v>269</v>
      </c>
      <c r="C122" s="24"/>
      <c r="D122" s="24"/>
      <c r="E122" s="25" t="s">
        <v>270</v>
      </c>
      <c r="F122" s="25"/>
      <c r="G122" s="25"/>
      <c r="H122" s="25"/>
      <c r="I122" s="25"/>
      <c r="J122" s="26" t="s">
        <v>30</v>
      </c>
      <c r="K122" s="26"/>
      <c r="L122" s="26"/>
      <c r="M122" s="26"/>
      <c r="N122" s="27">
        <f>10220</f>
        <v>10220</v>
      </c>
      <c r="O122" s="27"/>
      <c r="P122" s="27"/>
      <c r="Q122" s="26" t="s">
        <v>4</v>
      </c>
      <c r="R122" s="26"/>
      <c r="S122" s="28" t="s">
        <v>4</v>
      </c>
      <c r="T122" s="28"/>
      <c r="U122" s="28"/>
      <c r="V122" s="28"/>
      <c r="W122" s="7" t="s">
        <v>4</v>
      </c>
      <c r="X122" s="28" t="s">
        <v>4</v>
      </c>
      <c r="Y122" s="28"/>
      <c r="Z122" s="28"/>
      <c r="AA122" s="28"/>
      <c r="AB122" s="26" t="s">
        <v>30</v>
      </c>
      <c r="AC122" s="26"/>
      <c r="AD122" s="26"/>
      <c r="AE122" s="29">
        <f>10220</f>
        <v>10220</v>
      </c>
      <c r="AF122" s="29"/>
      <c r="AG122" s="29"/>
    </row>
    <row r="123" spans="1:33" s="1" customFormat="1" ht="24" customHeight="1">
      <c r="A123" s="6" t="s">
        <v>35</v>
      </c>
      <c r="B123" s="24" t="s">
        <v>271</v>
      </c>
      <c r="C123" s="24"/>
      <c r="D123" s="24"/>
      <c r="E123" s="25" t="s">
        <v>272</v>
      </c>
      <c r="F123" s="25"/>
      <c r="G123" s="25"/>
      <c r="H123" s="25"/>
      <c r="I123" s="25"/>
      <c r="J123" s="26" t="s">
        <v>30</v>
      </c>
      <c r="K123" s="26"/>
      <c r="L123" s="26"/>
      <c r="M123" s="26"/>
      <c r="N123" s="27">
        <f>9393</f>
        <v>9393</v>
      </c>
      <c r="O123" s="27"/>
      <c r="P123" s="27"/>
      <c r="Q123" s="26" t="s">
        <v>4</v>
      </c>
      <c r="R123" s="26"/>
      <c r="S123" s="28" t="s">
        <v>4</v>
      </c>
      <c r="T123" s="28"/>
      <c r="U123" s="28"/>
      <c r="V123" s="28"/>
      <c r="W123" s="7" t="s">
        <v>4</v>
      </c>
      <c r="X123" s="28" t="s">
        <v>4</v>
      </c>
      <c r="Y123" s="28"/>
      <c r="Z123" s="28"/>
      <c r="AA123" s="28"/>
      <c r="AB123" s="26" t="s">
        <v>30</v>
      </c>
      <c r="AC123" s="26"/>
      <c r="AD123" s="26"/>
      <c r="AE123" s="29">
        <f>9393</f>
        <v>9393</v>
      </c>
      <c r="AF123" s="29"/>
      <c r="AG123" s="29"/>
    </row>
    <row r="124" spans="1:33" s="1" customFormat="1" ht="24" customHeight="1">
      <c r="A124" s="6" t="s">
        <v>36</v>
      </c>
      <c r="B124" s="24" t="s">
        <v>273</v>
      </c>
      <c r="C124" s="24"/>
      <c r="D124" s="24"/>
      <c r="E124" s="25" t="s">
        <v>274</v>
      </c>
      <c r="F124" s="25"/>
      <c r="G124" s="25"/>
      <c r="H124" s="25"/>
      <c r="I124" s="25"/>
      <c r="J124" s="26" t="s">
        <v>30</v>
      </c>
      <c r="K124" s="26"/>
      <c r="L124" s="26"/>
      <c r="M124" s="26"/>
      <c r="N124" s="27">
        <f>9873</f>
        <v>9873</v>
      </c>
      <c r="O124" s="27"/>
      <c r="P124" s="27"/>
      <c r="Q124" s="26" t="s">
        <v>4</v>
      </c>
      <c r="R124" s="26"/>
      <c r="S124" s="28" t="s">
        <v>4</v>
      </c>
      <c r="T124" s="28"/>
      <c r="U124" s="28"/>
      <c r="V124" s="28"/>
      <c r="W124" s="7" t="s">
        <v>4</v>
      </c>
      <c r="X124" s="28" t="s">
        <v>4</v>
      </c>
      <c r="Y124" s="28"/>
      <c r="Z124" s="28"/>
      <c r="AA124" s="28"/>
      <c r="AB124" s="26" t="s">
        <v>30</v>
      </c>
      <c r="AC124" s="26"/>
      <c r="AD124" s="26"/>
      <c r="AE124" s="29">
        <f>9873</f>
        <v>9873</v>
      </c>
      <c r="AF124" s="29"/>
      <c r="AG124" s="29"/>
    </row>
    <row r="125" spans="1:33" s="1" customFormat="1" ht="13.5" customHeight="1">
      <c r="A125" s="6" t="s">
        <v>37</v>
      </c>
      <c r="B125" s="24" t="s">
        <v>275</v>
      </c>
      <c r="C125" s="24"/>
      <c r="D125" s="24"/>
      <c r="E125" s="25" t="s">
        <v>153</v>
      </c>
      <c r="F125" s="25"/>
      <c r="G125" s="25"/>
      <c r="H125" s="25"/>
      <c r="I125" s="25"/>
      <c r="J125" s="26" t="s">
        <v>276</v>
      </c>
      <c r="K125" s="26"/>
      <c r="L125" s="26"/>
      <c r="M125" s="26"/>
      <c r="N125" s="27">
        <f>6500</f>
        <v>6500</v>
      </c>
      <c r="O125" s="27"/>
      <c r="P125" s="27"/>
      <c r="Q125" s="26" t="s">
        <v>4</v>
      </c>
      <c r="R125" s="26"/>
      <c r="S125" s="28" t="s">
        <v>4</v>
      </c>
      <c r="T125" s="28"/>
      <c r="U125" s="28"/>
      <c r="V125" s="28"/>
      <c r="W125" s="7" t="s">
        <v>4</v>
      </c>
      <c r="X125" s="28" t="s">
        <v>4</v>
      </c>
      <c r="Y125" s="28"/>
      <c r="Z125" s="28"/>
      <c r="AA125" s="28"/>
      <c r="AB125" s="26" t="s">
        <v>276</v>
      </c>
      <c r="AC125" s="26"/>
      <c r="AD125" s="26"/>
      <c r="AE125" s="29">
        <f>6500</f>
        <v>6500</v>
      </c>
      <c r="AF125" s="29"/>
      <c r="AG125" s="29"/>
    </row>
    <row r="126" spans="1:33" s="1" customFormat="1" ht="13.5" customHeight="1">
      <c r="A126" s="6" t="s">
        <v>38</v>
      </c>
      <c r="B126" s="24" t="s">
        <v>277</v>
      </c>
      <c r="C126" s="24"/>
      <c r="D126" s="24"/>
      <c r="E126" s="25" t="s">
        <v>278</v>
      </c>
      <c r="F126" s="25"/>
      <c r="G126" s="25"/>
      <c r="H126" s="25"/>
      <c r="I126" s="25"/>
      <c r="J126" s="26" t="s">
        <v>30</v>
      </c>
      <c r="K126" s="26"/>
      <c r="L126" s="26"/>
      <c r="M126" s="26"/>
      <c r="N126" s="27">
        <f>2033.12</f>
        <v>2033.12</v>
      </c>
      <c r="O126" s="27"/>
      <c r="P126" s="27"/>
      <c r="Q126" s="26" t="s">
        <v>4</v>
      </c>
      <c r="R126" s="26"/>
      <c r="S126" s="28" t="s">
        <v>4</v>
      </c>
      <c r="T126" s="28"/>
      <c r="U126" s="28"/>
      <c r="V126" s="28"/>
      <c r="W126" s="7" t="s">
        <v>4</v>
      </c>
      <c r="X126" s="28" t="s">
        <v>4</v>
      </c>
      <c r="Y126" s="28"/>
      <c r="Z126" s="28"/>
      <c r="AA126" s="28"/>
      <c r="AB126" s="26" t="s">
        <v>30</v>
      </c>
      <c r="AC126" s="26"/>
      <c r="AD126" s="26"/>
      <c r="AE126" s="29">
        <f>2033.12</f>
        <v>2033.12</v>
      </c>
      <c r="AF126" s="29"/>
      <c r="AG126" s="29"/>
    </row>
    <row r="127" spans="1:33" s="1" customFormat="1" ht="24" customHeight="1">
      <c r="A127" s="6" t="s">
        <v>39</v>
      </c>
      <c r="B127" s="24" t="s">
        <v>279</v>
      </c>
      <c r="C127" s="24"/>
      <c r="D127" s="24"/>
      <c r="E127" s="25" t="s">
        <v>280</v>
      </c>
      <c r="F127" s="25"/>
      <c r="G127" s="25"/>
      <c r="H127" s="25"/>
      <c r="I127" s="25"/>
      <c r="J127" s="26" t="s">
        <v>30</v>
      </c>
      <c r="K127" s="26"/>
      <c r="L127" s="26"/>
      <c r="M127" s="26"/>
      <c r="N127" s="27">
        <f>11440</f>
        <v>11440</v>
      </c>
      <c r="O127" s="27"/>
      <c r="P127" s="27"/>
      <c r="Q127" s="26" t="s">
        <v>4</v>
      </c>
      <c r="R127" s="26"/>
      <c r="S127" s="28" t="s">
        <v>4</v>
      </c>
      <c r="T127" s="28"/>
      <c r="U127" s="28"/>
      <c r="V127" s="28"/>
      <c r="W127" s="7" t="s">
        <v>4</v>
      </c>
      <c r="X127" s="28" t="s">
        <v>4</v>
      </c>
      <c r="Y127" s="28"/>
      <c r="Z127" s="28"/>
      <c r="AA127" s="28"/>
      <c r="AB127" s="26" t="s">
        <v>30</v>
      </c>
      <c r="AC127" s="26"/>
      <c r="AD127" s="26"/>
      <c r="AE127" s="29">
        <f>11440</f>
        <v>11440</v>
      </c>
      <c r="AF127" s="29"/>
      <c r="AG127" s="29"/>
    </row>
    <row r="128" spans="1:33" s="1" customFormat="1" ht="13.5" customHeight="1">
      <c r="A128" s="6" t="s">
        <v>40</v>
      </c>
      <c r="B128" s="24" t="s">
        <v>281</v>
      </c>
      <c r="C128" s="24"/>
      <c r="D128" s="24"/>
      <c r="E128" s="25" t="s">
        <v>282</v>
      </c>
      <c r="F128" s="25"/>
      <c r="G128" s="25"/>
      <c r="H128" s="25"/>
      <c r="I128" s="25"/>
      <c r="J128" s="26" t="s">
        <v>30</v>
      </c>
      <c r="K128" s="26"/>
      <c r="L128" s="26"/>
      <c r="M128" s="26"/>
      <c r="N128" s="27">
        <f>5999</f>
        <v>5999</v>
      </c>
      <c r="O128" s="27"/>
      <c r="P128" s="27"/>
      <c r="Q128" s="26" t="s">
        <v>4</v>
      </c>
      <c r="R128" s="26"/>
      <c r="S128" s="28" t="s">
        <v>4</v>
      </c>
      <c r="T128" s="28"/>
      <c r="U128" s="28"/>
      <c r="V128" s="28"/>
      <c r="W128" s="7" t="s">
        <v>4</v>
      </c>
      <c r="X128" s="28" t="s">
        <v>4</v>
      </c>
      <c r="Y128" s="28"/>
      <c r="Z128" s="28"/>
      <c r="AA128" s="28"/>
      <c r="AB128" s="26" t="s">
        <v>30</v>
      </c>
      <c r="AC128" s="26"/>
      <c r="AD128" s="26"/>
      <c r="AE128" s="29">
        <f>5999</f>
        <v>5999</v>
      </c>
      <c r="AF128" s="29"/>
      <c r="AG128" s="29"/>
    </row>
    <row r="129" spans="1:33" s="1" customFormat="1" ht="24" customHeight="1">
      <c r="A129" s="6" t="s">
        <v>64</v>
      </c>
      <c r="B129" s="24" t="s">
        <v>283</v>
      </c>
      <c r="C129" s="24"/>
      <c r="D129" s="24"/>
      <c r="E129" s="25" t="s">
        <v>284</v>
      </c>
      <c r="F129" s="25"/>
      <c r="G129" s="25"/>
      <c r="H129" s="25"/>
      <c r="I129" s="25"/>
      <c r="J129" s="26" t="s">
        <v>30</v>
      </c>
      <c r="K129" s="26"/>
      <c r="L129" s="26"/>
      <c r="M129" s="26"/>
      <c r="N129" s="27">
        <f>5999</f>
        <v>5999</v>
      </c>
      <c r="O129" s="27"/>
      <c r="P129" s="27"/>
      <c r="Q129" s="26" t="s">
        <v>4</v>
      </c>
      <c r="R129" s="26"/>
      <c r="S129" s="28" t="s">
        <v>4</v>
      </c>
      <c r="T129" s="28"/>
      <c r="U129" s="28"/>
      <c r="V129" s="28"/>
      <c r="W129" s="7" t="s">
        <v>4</v>
      </c>
      <c r="X129" s="28" t="s">
        <v>4</v>
      </c>
      <c r="Y129" s="28"/>
      <c r="Z129" s="28"/>
      <c r="AA129" s="28"/>
      <c r="AB129" s="26" t="s">
        <v>30</v>
      </c>
      <c r="AC129" s="26"/>
      <c r="AD129" s="26"/>
      <c r="AE129" s="29">
        <f>5999</f>
        <v>5999</v>
      </c>
      <c r="AF129" s="29"/>
      <c r="AG129" s="29"/>
    </row>
    <row r="130" spans="1:33" s="1" customFormat="1" ht="24" customHeight="1">
      <c r="A130" s="6" t="s">
        <v>67</v>
      </c>
      <c r="B130" s="24" t="s">
        <v>285</v>
      </c>
      <c r="C130" s="24"/>
      <c r="D130" s="24"/>
      <c r="E130" s="25" t="s">
        <v>286</v>
      </c>
      <c r="F130" s="25"/>
      <c r="G130" s="25"/>
      <c r="H130" s="25"/>
      <c r="I130" s="25"/>
      <c r="J130" s="26" t="s">
        <v>30</v>
      </c>
      <c r="K130" s="26"/>
      <c r="L130" s="26"/>
      <c r="M130" s="26"/>
      <c r="N130" s="27">
        <f>6200</f>
        <v>6200</v>
      </c>
      <c r="O130" s="27"/>
      <c r="P130" s="27"/>
      <c r="Q130" s="26" t="s">
        <v>4</v>
      </c>
      <c r="R130" s="26"/>
      <c r="S130" s="28" t="s">
        <v>4</v>
      </c>
      <c r="T130" s="28"/>
      <c r="U130" s="28"/>
      <c r="V130" s="28"/>
      <c r="W130" s="7" t="s">
        <v>4</v>
      </c>
      <c r="X130" s="28" t="s">
        <v>4</v>
      </c>
      <c r="Y130" s="28"/>
      <c r="Z130" s="28"/>
      <c r="AA130" s="28"/>
      <c r="AB130" s="26" t="s">
        <v>30</v>
      </c>
      <c r="AC130" s="26"/>
      <c r="AD130" s="26"/>
      <c r="AE130" s="29">
        <f>6200</f>
        <v>6200</v>
      </c>
      <c r="AF130" s="29"/>
      <c r="AG130" s="29"/>
    </row>
    <row r="131" spans="1:33" s="1" customFormat="1" ht="24" customHeight="1">
      <c r="A131" s="6" t="s">
        <v>70</v>
      </c>
      <c r="B131" s="24" t="s">
        <v>287</v>
      </c>
      <c r="C131" s="24"/>
      <c r="D131" s="24"/>
      <c r="E131" s="25" t="s">
        <v>288</v>
      </c>
      <c r="F131" s="25"/>
      <c r="G131" s="25"/>
      <c r="H131" s="25"/>
      <c r="I131" s="25"/>
      <c r="J131" s="26" t="s">
        <v>30</v>
      </c>
      <c r="K131" s="26"/>
      <c r="L131" s="26"/>
      <c r="M131" s="26"/>
      <c r="N131" s="27">
        <f>1386</f>
        <v>1386</v>
      </c>
      <c r="O131" s="27"/>
      <c r="P131" s="27"/>
      <c r="Q131" s="26" t="s">
        <v>4</v>
      </c>
      <c r="R131" s="26"/>
      <c r="S131" s="28" t="s">
        <v>4</v>
      </c>
      <c r="T131" s="28"/>
      <c r="U131" s="28"/>
      <c r="V131" s="28"/>
      <c r="W131" s="7" t="s">
        <v>4</v>
      </c>
      <c r="X131" s="28" t="s">
        <v>4</v>
      </c>
      <c r="Y131" s="28"/>
      <c r="Z131" s="28"/>
      <c r="AA131" s="28"/>
      <c r="AB131" s="26" t="s">
        <v>30</v>
      </c>
      <c r="AC131" s="26"/>
      <c r="AD131" s="26"/>
      <c r="AE131" s="29">
        <f>1386</f>
        <v>1386</v>
      </c>
      <c r="AF131" s="29"/>
      <c r="AG131" s="29"/>
    </row>
    <row r="132" spans="1:33" s="1" customFormat="1" ht="24" customHeight="1">
      <c r="A132" s="6" t="s">
        <v>73</v>
      </c>
      <c r="B132" s="24" t="s">
        <v>289</v>
      </c>
      <c r="C132" s="24"/>
      <c r="D132" s="24"/>
      <c r="E132" s="25" t="s">
        <v>290</v>
      </c>
      <c r="F132" s="25"/>
      <c r="G132" s="25"/>
      <c r="H132" s="25"/>
      <c r="I132" s="25"/>
      <c r="J132" s="26" t="s">
        <v>32</v>
      </c>
      <c r="K132" s="26"/>
      <c r="L132" s="26"/>
      <c r="M132" s="26"/>
      <c r="N132" s="27">
        <f>4440</f>
        <v>4440</v>
      </c>
      <c r="O132" s="27"/>
      <c r="P132" s="27"/>
      <c r="Q132" s="26" t="s">
        <v>4</v>
      </c>
      <c r="R132" s="26"/>
      <c r="S132" s="28" t="s">
        <v>4</v>
      </c>
      <c r="T132" s="28"/>
      <c r="U132" s="28"/>
      <c r="V132" s="28"/>
      <c r="W132" s="7" t="s">
        <v>4</v>
      </c>
      <c r="X132" s="28" t="s">
        <v>4</v>
      </c>
      <c r="Y132" s="28"/>
      <c r="Z132" s="28"/>
      <c r="AA132" s="28"/>
      <c r="AB132" s="26" t="s">
        <v>32</v>
      </c>
      <c r="AC132" s="26"/>
      <c r="AD132" s="26"/>
      <c r="AE132" s="29">
        <f>4440</f>
        <v>4440</v>
      </c>
      <c r="AF132" s="29"/>
      <c r="AG132" s="29"/>
    </row>
    <row r="133" spans="1:33" s="1" customFormat="1" ht="13.5" customHeight="1">
      <c r="A133" s="6" t="s">
        <v>76</v>
      </c>
      <c r="B133" s="24" t="s">
        <v>291</v>
      </c>
      <c r="C133" s="24"/>
      <c r="D133" s="24"/>
      <c r="E133" s="25" t="s">
        <v>292</v>
      </c>
      <c r="F133" s="25"/>
      <c r="G133" s="25"/>
      <c r="H133" s="25"/>
      <c r="I133" s="25"/>
      <c r="J133" s="26" t="s">
        <v>30</v>
      </c>
      <c r="K133" s="26"/>
      <c r="L133" s="26"/>
      <c r="M133" s="26"/>
      <c r="N133" s="27">
        <f>6220.98</f>
        <v>6220.98</v>
      </c>
      <c r="O133" s="27"/>
      <c r="P133" s="27"/>
      <c r="Q133" s="26" t="s">
        <v>4</v>
      </c>
      <c r="R133" s="26"/>
      <c r="S133" s="28" t="s">
        <v>4</v>
      </c>
      <c r="T133" s="28"/>
      <c r="U133" s="28"/>
      <c r="V133" s="28"/>
      <c r="W133" s="7" t="s">
        <v>4</v>
      </c>
      <c r="X133" s="28" t="s">
        <v>4</v>
      </c>
      <c r="Y133" s="28"/>
      <c r="Z133" s="28"/>
      <c r="AA133" s="28"/>
      <c r="AB133" s="26" t="s">
        <v>30</v>
      </c>
      <c r="AC133" s="26"/>
      <c r="AD133" s="26"/>
      <c r="AE133" s="29">
        <f>6220.98</f>
        <v>6220.98</v>
      </c>
      <c r="AF133" s="29"/>
      <c r="AG133" s="29"/>
    </row>
    <row r="134" spans="1:33" s="1" customFormat="1" ht="13.5" customHeight="1">
      <c r="A134" s="6" t="s">
        <v>79</v>
      </c>
      <c r="B134" s="24" t="s">
        <v>293</v>
      </c>
      <c r="C134" s="24"/>
      <c r="D134" s="24"/>
      <c r="E134" s="25" t="s">
        <v>294</v>
      </c>
      <c r="F134" s="25"/>
      <c r="G134" s="25"/>
      <c r="H134" s="25"/>
      <c r="I134" s="25"/>
      <c r="J134" s="26" t="s">
        <v>30</v>
      </c>
      <c r="K134" s="26"/>
      <c r="L134" s="26"/>
      <c r="M134" s="26"/>
      <c r="N134" s="27">
        <f>25136.14</f>
        <v>25136.14</v>
      </c>
      <c r="O134" s="27"/>
      <c r="P134" s="27"/>
      <c r="Q134" s="26" t="s">
        <v>4</v>
      </c>
      <c r="R134" s="26"/>
      <c r="S134" s="28" t="s">
        <v>4</v>
      </c>
      <c r="T134" s="28"/>
      <c r="U134" s="28"/>
      <c r="V134" s="28"/>
      <c r="W134" s="7" t="s">
        <v>4</v>
      </c>
      <c r="X134" s="28" t="s">
        <v>4</v>
      </c>
      <c r="Y134" s="28"/>
      <c r="Z134" s="28"/>
      <c r="AA134" s="28"/>
      <c r="AB134" s="26" t="s">
        <v>30</v>
      </c>
      <c r="AC134" s="26"/>
      <c r="AD134" s="26"/>
      <c r="AE134" s="29">
        <f>25136.14</f>
        <v>25136.14</v>
      </c>
      <c r="AF134" s="29"/>
      <c r="AG134" s="29"/>
    </row>
    <row r="135" spans="1:33" s="1" customFormat="1" ht="24" customHeight="1">
      <c r="A135" s="6" t="s">
        <v>82</v>
      </c>
      <c r="B135" s="24" t="s">
        <v>295</v>
      </c>
      <c r="C135" s="24"/>
      <c r="D135" s="24"/>
      <c r="E135" s="25" t="s">
        <v>296</v>
      </c>
      <c r="F135" s="25"/>
      <c r="G135" s="25"/>
      <c r="H135" s="25"/>
      <c r="I135" s="25"/>
      <c r="J135" s="26" t="s">
        <v>30</v>
      </c>
      <c r="K135" s="26"/>
      <c r="L135" s="26"/>
      <c r="M135" s="26"/>
      <c r="N135" s="27">
        <f>5900</f>
        <v>5900</v>
      </c>
      <c r="O135" s="27"/>
      <c r="P135" s="27"/>
      <c r="Q135" s="26" t="s">
        <v>4</v>
      </c>
      <c r="R135" s="26"/>
      <c r="S135" s="28" t="s">
        <v>4</v>
      </c>
      <c r="T135" s="28"/>
      <c r="U135" s="28"/>
      <c r="V135" s="28"/>
      <c r="W135" s="7" t="s">
        <v>4</v>
      </c>
      <c r="X135" s="28" t="s">
        <v>4</v>
      </c>
      <c r="Y135" s="28"/>
      <c r="Z135" s="28"/>
      <c r="AA135" s="28"/>
      <c r="AB135" s="26" t="s">
        <v>30</v>
      </c>
      <c r="AC135" s="26"/>
      <c r="AD135" s="26"/>
      <c r="AE135" s="29">
        <f>5900</f>
        <v>5900</v>
      </c>
      <c r="AF135" s="29"/>
      <c r="AG135" s="29"/>
    </row>
    <row r="136" spans="1:33" s="1" customFormat="1" ht="13.5" customHeight="1">
      <c r="A136" s="6" t="s">
        <v>85</v>
      </c>
      <c r="B136" s="24" t="s">
        <v>297</v>
      </c>
      <c r="C136" s="24"/>
      <c r="D136" s="24"/>
      <c r="E136" s="25" t="s">
        <v>298</v>
      </c>
      <c r="F136" s="25"/>
      <c r="G136" s="25"/>
      <c r="H136" s="25"/>
      <c r="I136" s="25"/>
      <c r="J136" s="26" t="s">
        <v>30</v>
      </c>
      <c r="K136" s="26"/>
      <c r="L136" s="26"/>
      <c r="M136" s="26"/>
      <c r="N136" s="27">
        <f>3973.12</f>
        <v>3973.12</v>
      </c>
      <c r="O136" s="27"/>
      <c r="P136" s="27"/>
      <c r="Q136" s="26" t="s">
        <v>4</v>
      </c>
      <c r="R136" s="26"/>
      <c r="S136" s="28" t="s">
        <v>4</v>
      </c>
      <c r="T136" s="28"/>
      <c r="U136" s="28"/>
      <c r="V136" s="28"/>
      <c r="W136" s="7" t="s">
        <v>4</v>
      </c>
      <c r="X136" s="28" t="s">
        <v>4</v>
      </c>
      <c r="Y136" s="28"/>
      <c r="Z136" s="28"/>
      <c r="AA136" s="28"/>
      <c r="AB136" s="26" t="s">
        <v>30</v>
      </c>
      <c r="AC136" s="26"/>
      <c r="AD136" s="26"/>
      <c r="AE136" s="29">
        <f>3973.12</f>
        <v>3973.12</v>
      </c>
      <c r="AF136" s="29"/>
      <c r="AG136" s="29"/>
    </row>
    <row r="137" spans="1:33" s="1" customFormat="1" ht="24" customHeight="1">
      <c r="A137" s="6" t="s">
        <v>88</v>
      </c>
      <c r="B137" s="24" t="s">
        <v>299</v>
      </c>
      <c r="C137" s="24"/>
      <c r="D137" s="24"/>
      <c r="E137" s="25" t="s">
        <v>300</v>
      </c>
      <c r="F137" s="25"/>
      <c r="G137" s="25"/>
      <c r="H137" s="25"/>
      <c r="I137" s="25"/>
      <c r="J137" s="26" t="s">
        <v>30</v>
      </c>
      <c r="K137" s="26"/>
      <c r="L137" s="26"/>
      <c r="M137" s="26"/>
      <c r="N137" s="27">
        <f>2856</f>
        <v>2856</v>
      </c>
      <c r="O137" s="27"/>
      <c r="P137" s="27"/>
      <c r="Q137" s="26" t="s">
        <v>4</v>
      </c>
      <c r="R137" s="26"/>
      <c r="S137" s="28" t="s">
        <v>4</v>
      </c>
      <c r="T137" s="28"/>
      <c r="U137" s="28"/>
      <c r="V137" s="28"/>
      <c r="W137" s="7" t="s">
        <v>4</v>
      </c>
      <c r="X137" s="28" t="s">
        <v>4</v>
      </c>
      <c r="Y137" s="28"/>
      <c r="Z137" s="28"/>
      <c r="AA137" s="28"/>
      <c r="AB137" s="26" t="s">
        <v>30</v>
      </c>
      <c r="AC137" s="26"/>
      <c r="AD137" s="26"/>
      <c r="AE137" s="29">
        <f>2856</f>
        <v>2856</v>
      </c>
      <c r="AF137" s="29"/>
      <c r="AG137" s="29"/>
    </row>
    <row r="138" spans="1:33" s="1" customFormat="1" ht="13.5" customHeight="1">
      <c r="A138" s="6" t="s">
        <v>91</v>
      </c>
      <c r="B138" s="24" t="s">
        <v>301</v>
      </c>
      <c r="C138" s="24"/>
      <c r="D138" s="24"/>
      <c r="E138" s="25" t="s">
        <v>302</v>
      </c>
      <c r="F138" s="25"/>
      <c r="G138" s="25"/>
      <c r="H138" s="25"/>
      <c r="I138" s="25"/>
      <c r="J138" s="26" t="s">
        <v>30</v>
      </c>
      <c r="K138" s="26"/>
      <c r="L138" s="26"/>
      <c r="M138" s="26"/>
      <c r="N138" s="27">
        <f>7495</f>
        <v>7495</v>
      </c>
      <c r="O138" s="27"/>
      <c r="P138" s="27"/>
      <c r="Q138" s="26" t="s">
        <v>4</v>
      </c>
      <c r="R138" s="26"/>
      <c r="S138" s="28" t="s">
        <v>4</v>
      </c>
      <c r="T138" s="28"/>
      <c r="U138" s="28"/>
      <c r="V138" s="28"/>
      <c r="W138" s="7" t="s">
        <v>4</v>
      </c>
      <c r="X138" s="28" t="s">
        <v>4</v>
      </c>
      <c r="Y138" s="28"/>
      <c r="Z138" s="28"/>
      <c r="AA138" s="28"/>
      <c r="AB138" s="26" t="s">
        <v>30</v>
      </c>
      <c r="AC138" s="26"/>
      <c r="AD138" s="26"/>
      <c r="AE138" s="29">
        <f>7495</f>
        <v>7495</v>
      </c>
      <c r="AF138" s="29"/>
      <c r="AG138" s="29"/>
    </row>
    <row r="139" spans="1:33" s="1" customFormat="1" ht="24" customHeight="1">
      <c r="A139" s="6" t="s">
        <v>94</v>
      </c>
      <c r="B139" s="24" t="s">
        <v>303</v>
      </c>
      <c r="C139" s="24"/>
      <c r="D139" s="24"/>
      <c r="E139" s="25" t="s">
        <v>304</v>
      </c>
      <c r="F139" s="25"/>
      <c r="G139" s="25"/>
      <c r="H139" s="25"/>
      <c r="I139" s="25"/>
      <c r="J139" s="26" t="s">
        <v>91</v>
      </c>
      <c r="K139" s="26"/>
      <c r="L139" s="26"/>
      <c r="M139" s="26"/>
      <c r="N139" s="27">
        <f>79800</f>
        <v>79800</v>
      </c>
      <c r="O139" s="27"/>
      <c r="P139" s="27"/>
      <c r="Q139" s="26" t="s">
        <v>4</v>
      </c>
      <c r="R139" s="26"/>
      <c r="S139" s="28" t="s">
        <v>4</v>
      </c>
      <c r="T139" s="28"/>
      <c r="U139" s="28"/>
      <c r="V139" s="28"/>
      <c r="W139" s="7" t="s">
        <v>4</v>
      </c>
      <c r="X139" s="28" t="s">
        <v>4</v>
      </c>
      <c r="Y139" s="28"/>
      <c r="Z139" s="28"/>
      <c r="AA139" s="28"/>
      <c r="AB139" s="26" t="s">
        <v>91</v>
      </c>
      <c r="AC139" s="26"/>
      <c r="AD139" s="26"/>
      <c r="AE139" s="29">
        <f>79800</f>
        <v>79800</v>
      </c>
      <c r="AF139" s="29"/>
      <c r="AG139" s="29"/>
    </row>
    <row r="140" spans="1:33" s="1" customFormat="1" ht="13.5" customHeight="1">
      <c r="A140" s="6" t="s">
        <v>186</v>
      </c>
      <c r="B140" s="24" t="s">
        <v>305</v>
      </c>
      <c r="C140" s="24"/>
      <c r="D140" s="24"/>
      <c r="E140" s="25" t="s">
        <v>197</v>
      </c>
      <c r="F140" s="25"/>
      <c r="G140" s="25"/>
      <c r="H140" s="25"/>
      <c r="I140" s="25"/>
      <c r="J140" s="26" t="s">
        <v>30</v>
      </c>
      <c r="K140" s="26"/>
      <c r="L140" s="26"/>
      <c r="M140" s="26"/>
      <c r="N140" s="27">
        <f>9880</f>
        <v>9880</v>
      </c>
      <c r="O140" s="27"/>
      <c r="P140" s="27"/>
      <c r="Q140" s="26" t="s">
        <v>4</v>
      </c>
      <c r="R140" s="26"/>
      <c r="S140" s="28" t="s">
        <v>4</v>
      </c>
      <c r="T140" s="28"/>
      <c r="U140" s="28"/>
      <c r="V140" s="28"/>
      <c r="W140" s="7" t="s">
        <v>4</v>
      </c>
      <c r="X140" s="28" t="s">
        <v>4</v>
      </c>
      <c r="Y140" s="28"/>
      <c r="Z140" s="28"/>
      <c r="AA140" s="28"/>
      <c r="AB140" s="26" t="s">
        <v>30</v>
      </c>
      <c r="AC140" s="26"/>
      <c r="AD140" s="26"/>
      <c r="AE140" s="29">
        <f>9880</f>
        <v>9880</v>
      </c>
      <c r="AF140" s="29"/>
      <c r="AG140" s="29"/>
    </row>
    <row r="141" spans="1:33" s="1" customFormat="1" ht="24" customHeight="1">
      <c r="A141" s="6" t="s">
        <v>189</v>
      </c>
      <c r="B141" s="24" t="s">
        <v>306</v>
      </c>
      <c r="C141" s="24"/>
      <c r="D141" s="24"/>
      <c r="E141" s="25" t="s">
        <v>307</v>
      </c>
      <c r="F141" s="25"/>
      <c r="G141" s="25"/>
      <c r="H141" s="25"/>
      <c r="I141" s="25"/>
      <c r="J141" s="26" t="s">
        <v>30</v>
      </c>
      <c r="K141" s="26"/>
      <c r="L141" s="26"/>
      <c r="M141" s="26"/>
      <c r="N141" s="27">
        <f>2990</f>
        <v>2990</v>
      </c>
      <c r="O141" s="27"/>
      <c r="P141" s="27"/>
      <c r="Q141" s="26" t="s">
        <v>4</v>
      </c>
      <c r="R141" s="26"/>
      <c r="S141" s="28" t="s">
        <v>4</v>
      </c>
      <c r="T141" s="28"/>
      <c r="U141" s="28"/>
      <c r="V141" s="28"/>
      <c r="W141" s="7" t="s">
        <v>4</v>
      </c>
      <c r="X141" s="28" t="s">
        <v>4</v>
      </c>
      <c r="Y141" s="28"/>
      <c r="Z141" s="28"/>
      <c r="AA141" s="28"/>
      <c r="AB141" s="26" t="s">
        <v>30</v>
      </c>
      <c r="AC141" s="26"/>
      <c r="AD141" s="26"/>
      <c r="AE141" s="29">
        <f>2990</f>
        <v>2990</v>
      </c>
      <c r="AF141" s="29"/>
      <c r="AG141" s="29"/>
    </row>
    <row r="142" spans="1:33" s="1" customFormat="1" ht="24" customHeight="1">
      <c r="A142" s="6" t="s">
        <v>192</v>
      </c>
      <c r="B142" s="24" t="s">
        <v>308</v>
      </c>
      <c r="C142" s="24"/>
      <c r="D142" s="24"/>
      <c r="E142" s="25" t="s">
        <v>309</v>
      </c>
      <c r="F142" s="25"/>
      <c r="G142" s="25"/>
      <c r="H142" s="25"/>
      <c r="I142" s="25"/>
      <c r="J142" s="26" t="s">
        <v>30</v>
      </c>
      <c r="K142" s="26"/>
      <c r="L142" s="26"/>
      <c r="M142" s="26"/>
      <c r="N142" s="27">
        <f>5299</f>
        <v>5299</v>
      </c>
      <c r="O142" s="27"/>
      <c r="P142" s="27"/>
      <c r="Q142" s="26" t="s">
        <v>4</v>
      </c>
      <c r="R142" s="26"/>
      <c r="S142" s="28" t="s">
        <v>4</v>
      </c>
      <c r="T142" s="28"/>
      <c r="U142" s="28"/>
      <c r="V142" s="28"/>
      <c r="W142" s="7" t="s">
        <v>4</v>
      </c>
      <c r="X142" s="28" t="s">
        <v>4</v>
      </c>
      <c r="Y142" s="28"/>
      <c r="Z142" s="28"/>
      <c r="AA142" s="28"/>
      <c r="AB142" s="26" t="s">
        <v>30</v>
      </c>
      <c r="AC142" s="26"/>
      <c r="AD142" s="26"/>
      <c r="AE142" s="29">
        <f>5299</f>
        <v>5299</v>
      </c>
      <c r="AF142" s="29"/>
      <c r="AG142" s="29"/>
    </row>
    <row r="143" spans="1:33" s="1" customFormat="1" ht="13.5" customHeight="1">
      <c r="A143" s="6" t="s">
        <v>195</v>
      </c>
      <c r="B143" s="24" t="s">
        <v>310</v>
      </c>
      <c r="C143" s="24"/>
      <c r="D143" s="24"/>
      <c r="E143" s="25" t="s">
        <v>311</v>
      </c>
      <c r="F143" s="25"/>
      <c r="G143" s="25"/>
      <c r="H143" s="25"/>
      <c r="I143" s="25"/>
      <c r="J143" s="26" t="s">
        <v>31</v>
      </c>
      <c r="K143" s="26"/>
      <c r="L143" s="26"/>
      <c r="M143" s="26"/>
      <c r="N143" s="27">
        <f>14580.01</f>
        <v>14580.01</v>
      </c>
      <c r="O143" s="27"/>
      <c r="P143" s="27"/>
      <c r="Q143" s="26" t="s">
        <v>4</v>
      </c>
      <c r="R143" s="26"/>
      <c r="S143" s="28" t="s">
        <v>4</v>
      </c>
      <c r="T143" s="28"/>
      <c r="U143" s="28"/>
      <c r="V143" s="28"/>
      <c r="W143" s="7" t="s">
        <v>4</v>
      </c>
      <c r="X143" s="28" t="s">
        <v>4</v>
      </c>
      <c r="Y143" s="28"/>
      <c r="Z143" s="28"/>
      <c r="AA143" s="28"/>
      <c r="AB143" s="26" t="s">
        <v>31</v>
      </c>
      <c r="AC143" s="26"/>
      <c r="AD143" s="26"/>
      <c r="AE143" s="29">
        <f>14580.01</f>
        <v>14580.01</v>
      </c>
      <c r="AF143" s="29"/>
      <c r="AG143" s="29"/>
    </row>
    <row r="144" spans="1:33" s="1" customFormat="1" ht="13.5" customHeight="1">
      <c r="A144" s="6" t="s">
        <v>198</v>
      </c>
      <c r="B144" s="24" t="s">
        <v>312</v>
      </c>
      <c r="C144" s="24"/>
      <c r="D144" s="24"/>
      <c r="E144" s="25" t="s">
        <v>313</v>
      </c>
      <c r="F144" s="25"/>
      <c r="G144" s="25"/>
      <c r="H144" s="25"/>
      <c r="I144" s="25"/>
      <c r="J144" s="26" t="s">
        <v>30</v>
      </c>
      <c r="K144" s="26"/>
      <c r="L144" s="26"/>
      <c r="M144" s="26"/>
      <c r="N144" s="27">
        <f>8357</f>
        <v>8357</v>
      </c>
      <c r="O144" s="27"/>
      <c r="P144" s="27"/>
      <c r="Q144" s="26" t="s">
        <v>4</v>
      </c>
      <c r="R144" s="26"/>
      <c r="S144" s="28" t="s">
        <v>4</v>
      </c>
      <c r="T144" s="28"/>
      <c r="U144" s="28"/>
      <c r="V144" s="28"/>
      <c r="W144" s="7" t="s">
        <v>4</v>
      </c>
      <c r="X144" s="28" t="s">
        <v>4</v>
      </c>
      <c r="Y144" s="28"/>
      <c r="Z144" s="28"/>
      <c r="AA144" s="28"/>
      <c r="AB144" s="26" t="s">
        <v>30</v>
      </c>
      <c r="AC144" s="26"/>
      <c r="AD144" s="26"/>
      <c r="AE144" s="29">
        <f>8357</f>
        <v>8357</v>
      </c>
      <c r="AF144" s="29"/>
      <c r="AG144" s="29"/>
    </row>
    <row r="145" spans="1:33" s="1" customFormat="1" ht="24" customHeight="1">
      <c r="A145" s="6" t="s">
        <v>201</v>
      </c>
      <c r="B145" s="24" t="s">
        <v>314</v>
      </c>
      <c r="C145" s="24"/>
      <c r="D145" s="24"/>
      <c r="E145" s="25" t="s">
        <v>315</v>
      </c>
      <c r="F145" s="25"/>
      <c r="G145" s="25"/>
      <c r="H145" s="25"/>
      <c r="I145" s="25"/>
      <c r="J145" s="26" t="s">
        <v>30</v>
      </c>
      <c r="K145" s="26"/>
      <c r="L145" s="26"/>
      <c r="M145" s="26"/>
      <c r="N145" s="27">
        <f>15171</f>
        <v>15171</v>
      </c>
      <c r="O145" s="27"/>
      <c r="P145" s="27"/>
      <c r="Q145" s="26" t="s">
        <v>4</v>
      </c>
      <c r="R145" s="26"/>
      <c r="S145" s="28" t="s">
        <v>4</v>
      </c>
      <c r="T145" s="28"/>
      <c r="U145" s="28"/>
      <c r="V145" s="28"/>
      <c r="W145" s="7" t="s">
        <v>4</v>
      </c>
      <c r="X145" s="28" t="s">
        <v>4</v>
      </c>
      <c r="Y145" s="28"/>
      <c r="Z145" s="28"/>
      <c r="AA145" s="28"/>
      <c r="AB145" s="26" t="s">
        <v>30</v>
      </c>
      <c r="AC145" s="26"/>
      <c r="AD145" s="26"/>
      <c r="AE145" s="29">
        <f>15171</f>
        <v>15171</v>
      </c>
      <c r="AF145" s="29"/>
      <c r="AG145" s="29"/>
    </row>
    <row r="146" spans="1:33" s="1" customFormat="1" ht="12" customHeight="1">
      <c r="A146" s="30" t="s">
        <v>316</v>
      </c>
      <c r="B146" s="30"/>
      <c r="C146" s="30"/>
      <c r="D146" s="30"/>
      <c r="E146" s="30"/>
      <c r="F146" s="30"/>
      <c r="G146" s="30"/>
      <c r="H146" s="30"/>
      <c r="I146" s="30"/>
      <c r="J146" s="31" t="s">
        <v>317</v>
      </c>
      <c r="K146" s="31"/>
      <c r="L146" s="31"/>
      <c r="M146" s="31"/>
      <c r="N146" s="32">
        <f>288563.37</f>
        <v>288563.37</v>
      </c>
      <c r="O146" s="32"/>
      <c r="P146" s="32"/>
      <c r="Q146" s="31" t="s">
        <v>4</v>
      </c>
      <c r="R146" s="31"/>
      <c r="S146" s="33" t="s">
        <v>4</v>
      </c>
      <c r="T146" s="33"/>
      <c r="U146" s="33"/>
      <c r="V146" s="33"/>
      <c r="W146" s="8" t="s">
        <v>4</v>
      </c>
      <c r="X146" s="33" t="s">
        <v>4</v>
      </c>
      <c r="Y146" s="33"/>
      <c r="Z146" s="33"/>
      <c r="AA146" s="33"/>
      <c r="AB146" s="31" t="s">
        <v>317</v>
      </c>
      <c r="AC146" s="31"/>
      <c r="AD146" s="31"/>
      <c r="AE146" s="34">
        <f>288563.37</f>
        <v>288563.37</v>
      </c>
      <c r="AF146" s="34"/>
      <c r="AG146" s="34"/>
    </row>
    <row r="147" spans="1:33" s="1" customFormat="1" ht="12.75" customHeight="1">
      <c r="A147" s="23" t="s">
        <v>318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1:33" s="1" customFormat="1" ht="24" customHeight="1">
      <c r="A148" s="6" t="s">
        <v>30</v>
      </c>
      <c r="B148" s="24" t="s">
        <v>319</v>
      </c>
      <c r="C148" s="24"/>
      <c r="D148" s="24"/>
      <c r="E148" s="25" t="s">
        <v>320</v>
      </c>
      <c r="F148" s="25"/>
      <c r="G148" s="25"/>
      <c r="H148" s="25"/>
      <c r="I148" s="25"/>
      <c r="J148" s="26" t="s">
        <v>31</v>
      </c>
      <c r="K148" s="26"/>
      <c r="L148" s="26"/>
      <c r="M148" s="26"/>
      <c r="N148" s="27">
        <f>14714</f>
        <v>14714</v>
      </c>
      <c r="O148" s="27"/>
      <c r="P148" s="27"/>
      <c r="Q148" s="26" t="s">
        <v>4</v>
      </c>
      <c r="R148" s="26"/>
      <c r="S148" s="28" t="s">
        <v>4</v>
      </c>
      <c r="T148" s="28"/>
      <c r="U148" s="28"/>
      <c r="V148" s="28"/>
      <c r="W148" s="7" t="s">
        <v>4</v>
      </c>
      <c r="X148" s="28" t="s">
        <v>4</v>
      </c>
      <c r="Y148" s="28"/>
      <c r="Z148" s="28"/>
      <c r="AA148" s="28"/>
      <c r="AB148" s="26" t="s">
        <v>31</v>
      </c>
      <c r="AC148" s="26"/>
      <c r="AD148" s="26"/>
      <c r="AE148" s="29">
        <f>14714</f>
        <v>14714</v>
      </c>
      <c r="AF148" s="29"/>
      <c r="AG148" s="29"/>
    </row>
    <row r="149" spans="1:33" s="1" customFormat="1" ht="13.5" customHeight="1">
      <c r="A149" s="6" t="s">
        <v>31</v>
      </c>
      <c r="B149" s="24" t="s">
        <v>321</v>
      </c>
      <c r="C149" s="24"/>
      <c r="D149" s="24"/>
      <c r="E149" s="25" t="s">
        <v>322</v>
      </c>
      <c r="F149" s="25"/>
      <c r="G149" s="25"/>
      <c r="H149" s="25"/>
      <c r="I149" s="25"/>
      <c r="J149" s="26" t="s">
        <v>30</v>
      </c>
      <c r="K149" s="26"/>
      <c r="L149" s="26"/>
      <c r="M149" s="26"/>
      <c r="N149" s="27">
        <f>16929</f>
        <v>16929</v>
      </c>
      <c r="O149" s="27"/>
      <c r="P149" s="27"/>
      <c r="Q149" s="26" t="s">
        <v>4</v>
      </c>
      <c r="R149" s="26"/>
      <c r="S149" s="28" t="s">
        <v>4</v>
      </c>
      <c r="T149" s="28"/>
      <c r="U149" s="28"/>
      <c r="V149" s="28"/>
      <c r="W149" s="7" t="s">
        <v>4</v>
      </c>
      <c r="X149" s="28" t="s">
        <v>4</v>
      </c>
      <c r="Y149" s="28"/>
      <c r="Z149" s="28"/>
      <c r="AA149" s="28"/>
      <c r="AB149" s="26" t="s">
        <v>30</v>
      </c>
      <c r="AC149" s="26"/>
      <c r="AD149" s="26"/>
      <c r="AE149" s="29">
        <f>16929</f>
        <v>16929</v>
      </c>
      <c r="AF149" s="29"/>
      <c r="AG149" s="29"/>
    </row>
    <row r="150" spans="1:33" s="1" customFormat="1" ht="24" customHeight="1">
      <c r="A150" s="6" t="s">
        <v>32</v>
      </c>
      <c r="B150" s="24" t="s">
        <v>323</v>
      </c>
      <c r="C150" s="24"/>
      <c r="D150" s="24"/>
      <c r="E150" s="25" t="s">
        <v>324</v>
      </c>
      <c r="F150" s="25"/>
      <c r="G150" s="25"/>
      <c r="H150" s="25"/>
      <c r="I150" s="25"/>
      <c r="J150" s="26" t="s">
        <v>30</v>
      </c>
      <c r="K150" s="26"/>
      <c r="L150" s="26"/>
      <c r="M150" s="26"/>
      <c r="N150" s="27">
        <f>1276297.64</f>
        <v>1276297.64</v>
      </c>
      <c r="O150" s="27"/>
      <c r="P150" s="27"/>
      <c r="Q150" s="26" t="s">
        <v>4</v>
      </c>
      <c r="R150" s="26"/>
      <c r="S150" s="28" t="s">
        <v>4</v>
      </c>
      <c r="T150" s="28"/>
      <c r="U150" s="28"/>
      <c r="V150" s="28"/>
      <c r="W150" s="7" t="s">
        <v>4</v>
      </c>
      <c r="X150" s="28" t="s">
        <v>4</v>
      </c>
      <c r="Y150" s="28"/>
      <c r="Z150" s="28"/>
      <c r="AA150" s="28"/>
      <c r="AB150" s="26" t="s">
        <v>30</v>
      </c>
      <c r="AC150" s="26"/>
      <c r="AD150" s="26"/>
      <c r="AE150" s="29">
        <f>1276297.64</f>
        <v>1276297.64</v>
      </c>
      <c r="AF150" s="29"/>
      <c r="AG150" s="29"/>
    </row>
    <row r="151" spans="1:33" s="1" customFormat="1" ht="13.5" customHeight="1">
      <c r="A151" s="6" t="s">
        <v>33</v>
      </c>
      <c r="B151" s="24" t="s">
        <v>325</v>
      </c>
      <c r="C151" s="24"/>
      <c r="D151" s="24"/>
      <c r="E151" s="25" t="s">
        <v>326</v>
      </c>
      <c r="F151" s="25"/>
      <c r="G151" s="25"/>
      <c r="H151" s="25"/>
      <c r="I151" s="25"/>
      <c r="J151" s="26" t="s">
        <v>30</v>
      </c>
      <c r="K151" s="26"/>
      <c r="L151" s="26"/>
      <c r="M151" s="26"/>
      <c r="N151" s="27">
        <f>2242.64</f>
        <v>2242.64</v>
      </c>
      <c r="O151" s="27"/>
      <c r="P151" s="27"/>
      <c r="Q151" s="26" t="s">
        <v>4</v>
      </c>
      <c r="R151" s="26"/>
      <c r="S151" s="28" t="s">
        <v>4</v>
      </c>
      <c r="T151" s="28"/>
      <c r="U151" s="28"/>
      <c r="V151" s="28"/>
      <c r="W151" s="7" t="s">
        <v>4</v>
      </c>
      <c r="X151" s="28" t="s">
        <v>4</v>
      </c>
      <c r="Y151" s="28"/>
      <c r="Z151" s="28"/>
      <c r="AA151" s="28"/>
      <c r="AB151" s="26" t="s">
        <v>30</v>
      </c>
      <c r="AC151" s="26"/>
      <c r="AD151" s="26"/>
      <c r="AE151" s="29">
        <f>2242.64</f>
        <v>2242.64</v>
      </c>
      <c r="AF151" s="29"/>
      <c r="AG151" s="29"/>
    </row>
    <row r="152" spans="1:33" s="1" customFormat="1" ht="13.5" customHeight="1">
      <c r="A152" s="6" t="s">
        <v>34</v>
      </c>
      <c r="B152" s="24" t="s">
        <v>327</v>
      </c>
      <c r="C152" s="24"/>
      <c r="D152" s="24"/>
      <c r="E152" s="25" t="s">
        <v>328</v>
      </c>
      <c r="F152" s="25"/>
      <c r="G152" s="25"/>
      <c r="H152" s="25"/>
      <c r="I152" s="25"/>
      <c r="J152" s="26" t="s">
        <v>30</v>
      </c>
      <c r="K152" s="26"/>
      <c r="L152" s="26"/>
      <c r="M152" s="26"/>
      <c r="N152" s="27">
        <f>7500</f>
        <v>7500</v>
      </c>
      <c r="O152" s="27"/>
      <c r="P152" s="27"/>
      <c r="Q152" s="26" t="s">
        <v>4</v>
      </c>
      <c r="R152" s="26"/>
      <c r="S152" s="28" t="s">
        <v>4</v>
      </c>
      <c r="T152" s="28"/>
      <c r="U152" s="28"/>
      <c r="V152" s="28"/>
      <c r="W152" s="7" t="s">
        <v>4</v>
      </c>
      <c r="X152" s="28" t="s">
        <v>4</v>
      </c>
      <c r="Y152" s="28"/>
      <c r="Z152" s="28"/>
      <c r="AA152" s="28"/>
      <c r="AB152" s="26" t="s">
        <v>30</v>
      </c>
      <c r="AC152" s="26"/>
      <c r="AD152" s="26"/>
      <c r="AE152" s="29">
        <f>7500</f>
        <v>7500</v>
      </c>
      <c r="AF152" s="29"/>
      <c r="AG152" s="29"/>
    </row>
    <row r="153" spans="1:33" s="1" customFormat="1" ht="24" customHeight="1">
      <c r="A153" s="6" t="s">
        <v>35</v>
      </c>
      <c r="B153" s="24" t="s">
        <v>329</v>
      </c>
      <c r="C153" s="24"/>
      <c r="D153" s="24"/>
      <c r="E153" s="25" t="s">
        <v>330</v>
      </c>
      <c r="F153" s="25"/>
      <c r="G153" s="25"/>
      <c r="H153" s="25"/>
      <c r="I153" s="25"/>
      <c r="J153" s="26" t="s">
        <v>30</v>
      </c>
      <c r="K153" s="26"/>
      <c r="L153" s="26"/>
      <c r="M153" s="26"/>
      <c r="N153" s="27">
        <f>6000</f>
        <v>6000</v>
      </c>
      <c r="O153" s="27"/>
      <c r="P153" s="27"/>
      <c r="Q153" s="26" t="s">
        <v>4</v>
      </c>
      <c r="R153" s="26"/>
      <c r="S153" s="28" t="s">
        <v>4</v>
      </c>
      <c r="T153" s="28"/>
      <c r="U153" s="28"/>
      <c r="V153" s="28"/>
      <c r="W153" s="7" t="s">
        <v>4</v>
      </c>
      <c r="X153" s="28" t="s">
        <v>4</v>
      </c>
      <c r="Y153" s="28"/>
      <c r="Z153" s="28"/>
      <c r="AA153" s="28"/>
      <c r="AB153" s="26" t="s">
        <v>30</v>
      </c>
      <c r="AC153" s="26"/>
      <c r="AD153" s="26"/>
      <c r="AE153" s="29">
        <f>6000</f>
        <v>6000</v>
      </c>
      <c r="AF153" s="29"/>
      <c r="AG153" s="29"/>
    </row>
    <row r="154" spans="1:33" s="1" customFormat="1" ht="13.5" customHeight="1">
      <c r="A154" s="6" t="s">
        <v>36</v>
      </c>
      <c r="B154" s="24" t="s">
        <v>331</v>
      </c>
      <c r="C154" s="24"/>
      <c r="D154" s="24"/>
      <c r="E154" s="25" t="s">
        <v>332</v>
      </c>
      <c r="F154" s="25"/>
      <c r="G154" s="25"/>
      <c r="H154" s="25"/>
      <c r="I154" s="25"/>
      <c r="J154" s="26" t="s">
        <v>30</v>
      </c>
      <c r="K154" s="26"/>
      <c r="L154" s="26"/>
      <c r="M154" s="26"/>
      <c r="N154" s="27">
        <f>6000</f>
        <v>6000</v>
      </c>
      <c r="O154" s="27"/>
      <c r="P154" s="27"/>
      <c r="Q154" s="26" t="s">
        <v>4</v>
      </c>
      <c r="R154" s="26"/>
      <c r="S154" s="28" t="s">
        <v>4</v>
      </c>
      <c r="T154" s="28"/>
      <c r="U154" s="28"/>
      <c r="V154" s="28"/>
      <c r="W154" s="7" t="s">
        <v>4</v>
      </c>
      <c r="X154" s="28" t="s">
        <v>4</v>
      </c>
      <c r="Y154" s="28"/>
      <c r="Z154" s="28"/>
      <c r="AA154" s="28"/>
      <c r="AB154" s="26" t="s">
        <v>30</v>
      </c>
      <c r="AC154" s="26"/>
      <c r="AD154" s="26"/>
      <c r="AE154" s="29">
        <f>6000</f>
        <v>6000</v>
      </c>
      <c r="AF154" s="29"/>
      <c r="AG154" s="29"/>
    </row>
    <row r="155" spans="1:33" s="1" customFormat="1" ht="24" customHeight="1">
      <c r="A155" s="6" t="s">
        <v>37</v>
      </c>
      <c r="B155" s="24" t="s">
        <v>333</v>
      </c>
      <c r="C155" s="24"/>
      <c r="D155" s="24"/>
      <c r="E155" s="25" t="s">
        <v>334</v>
      </c>
      <c r="F155" s="25"/>
      <c r="G155" s="25"/>
      <c r="H155" s="25"/>
      <c r="I155" s="25"/>
      <c r="J155" s="26" t="s">
        <v>30</v>
      </c>
      <c r="K155" s="26"/>
      <c r="L155" s="26"/>
      <c r="M155" s="26"/>
      <c r="N155" s="27">
        <f>6200</f>
        <v>6200</v>
      </c>
      <c r="O155" s="27"/>
      <c r="P155" s="27"/>
      <c r="Q155" s="26" t="s">
        <v>4</v>
      </c>
      <c r="R155" s="26"/>
      <c r="S155" s="28" t="s">
        <v>4</v>
      </c>
      <c r="T155" s="28"/>
      <c r="U155" s="28"/>
      <c r="V155" s="28"/>
      <c r="W155" s="7" t="s">
        <v>4</v>
      </c>
      <c r="X155" s="28" t="s">
        <v>4</v>
      </c>
      <c r="Y155" s="28"/>
      <c r="Z155" s="28"/>
      <c r="AA155" s="28"/>
      <c r="AB155" s="26" t="s">
        <v>30</v>
      </c>
      <c r="AC155" s="26"/>
      <c r="AD155" s="26"/>
      <c r="AE155" s="29">
        <f>6200</f>
        <v>6200</v>
      </c>
      <c r="AF155" s="29"/>
      <c r="AG155" s="29"/>
    </row>
    <row r="156" spans="1:33" s="1" customFormat="1" ht="24" customHeight="1">
      <c r="A156" s="6" t="s">
        <v>38</v>
      </c>
      <c r="B156" s="24" t="s">
        <v>335</v>
      </c>
      <c r="C156" s="24"/>
      <c r="D156" s="24"/>
      <c r="E156" s="25" t="s">
        <v>336</v>
      </c>
      <c r="F156" s="25"/>
      <c r="G156" s="25"/>
      <c r="H156" s="25"/>
      <c r="I156" s="25"/>
      <c r="J156" s="26" t="s">
        <v>30</v>
      </c>
      <c r="K156" s="26"/>
      <c r="L156" s="26"/>
      <c r="M156" s="26"/>
      <c r="N156" s="27">
        <f>5475</f>
        <v>5475</v>
      </c>
      <c r="O156" s="27"/>
      <c r="P156" s="27"/>
      <c r="Q156" s="26" t="s">
        <v>4</v>
      </c>
      <c r="R156" s="26"/>
      <c r="S156" s="28" t="s">
        <v>4</v>
      </c>
      <c r="T156" s="28"/>
      <c r="U156" s="28"/>
      <c r="V156" s="28"/>
      <c r="W156" s="7" t="s">
        <v>4</v>
      </c>
      <c r="X156" s="28" t="s">
        <v>4</v>
      </c>
      <c r="Y156" s="28"/>
      <c r="Z156" s="28"/>
      <c r="AA156" s="28"/>
      <c r="AB156" s="26" t="s">
        <v>30</v>
      </c>
      <c r="AC156" s="26"/>
      <c r="AD156" s="26"/>
      <c r="AE156" s="29">
        <f>5475</f>
        <v>5475</v>
      </c>
      <c r="AF156" s="29"/>
      <c r="AG156" s="29"/>
    </row>
    <row r="157" spans="1:33" s="1" customFormat="1" ht="24" customHeight="1">
      <c r="A157" s="6" t="s">
        <v>39</v>
      </c>
      <c r="B157" s="24" t="s">
        <v>172</v>
      </c>
      <c r="C157" s="24"/>
      <c r="D157" s="24"/>
      <c r="E157" s="25" t="s">
        <v>173</v>
      </c>
      <c r="F157" s="25"/>
      <c r="G157" s="25"/>
      <c r="H157" s="25"/>
      <c r="I157" s="25"/>
      <c r="J157" s="26" t="s">
        <v>31</v>
      </c>
      <c r="K157" s="26"/>
      <c r="L157" s="26"/>
      <c r="M157" s="26"/>
      <c r="N157" s="27">
        <f>2772</f>
        <v>2772</v>
      </c>
      <c r="O157" s="27"/>
      <c r="P157" s="27"/>
      <c r="Q157" s="26" t="s">
        <v>4</v>
      </c>
      <c r="R157" s="26"/>
      <c r="S157" s="28" t="s">
        <v>4</v>
      </c>
      <c r="T157" s="28"/>
      <c r="U157" s="28"/>
      <c r="V157" s="28"/>
      <c r="W157" s="7" t="s">
        <v>4</v>
      </c>
      <c r="X157" s="28" t="s">
        <v>4</v>
      </c>
      <c r="Y157" s="28"/>
      <c r="Z157" s="28"/>
      <c r="AA157" s="28"/>
      <c r="AB157" s="26" t="s">
        <v>31</v>
      </c>
      <c r="AC157" s="26"/>
      <c r="AD157" s="26"/>
      <c r="AE157" s="29">
        <f>2772</f>
        <v>2772</v>
      </c>
      <c r="AF157" s="29"/>
      <c r="AG157" s="29"/>
    </row>
    <row r="158" spans="1:33" s="1" customFormat="1" ht="24" customHeight="1">
      <c r="A158" s="6" t="s">
        <v>40</v>
      </c>
      <c r="B158" s="24" t="s">
        <v>337</v>
      </c>
      <c r="C158" s="24"/>
      <c r="D158" s="24"/>
      <c r="E158" s="25" t="s">
        <v>338</v>
      </c>
      <c r="F158" s="25"/>
      <c r="G158" s="25"/>
      <c r="H158" s="25"/>
      <c r="I158" s="25"/>
      <c r="J158" s="26" t="s">
        <v>31</v>
      </c>
      <c r="K158" s="26"/>
      <c r="L158" s="26"/>
      <c r="M158" s="26"/>
      <c r="N158" s="27">
        <f>2960</f>
        <v>2960</v>
      </c>
      <c r="O158" s="27"/>
      <c r="P158" s="27"/>
      <c r="Q158" s="26" t="s">
        <v>4</v>
      </c>
      <c r="R158" s="26"/>
      <c r="S158" s="28" t="s">
        <v>4</v>
      </c>
      <c r="T158" s="28"/>
      <c r="U158" s="28"/>
      <c r="V158" s="28"/>
      <c r="W158" s="7" t="s">
        <v>4</v>
      </c>
      <c r="X158" s="28" t="s">
        <v>4</v>
      </c>
      <c r="Y158" s="28"/>
      <c r="Z158" s="28"/>
      <c r="AA158" s="28"/>
      <c r="AB158" s="26" t="s">
        <v>31</v>
      </c>
      <c r="AC158" s="26"/>
      <c r="AD158" s="26"/>
      <c r="AE158" s="29">
        <f>2960</f>
        <v>2960</v>
      </c>
      <c r="AF158" s="29"/>
      <c r="AG158" s="29"/>
    </row>
    <row r="159" spans="1:33" s="1" customFormat="1" ht="24" customHeight="1">
      <c r="A159" s="6" t="s">
        <v>64</v>
      </c>
      <c r="B159" s="24" t="s">
        <v>339</v>
      </c>
      <c r="C159" s="24"/>
      <c r="D159" s="24"/>
      <c r="E159" s="25" t="s">
        <v>340</v>
      </c>
      <c r="F159" s="25"/>
      <c r="G159" s="25"/>
      <c r="H159" s="25"/>
      <c r="I159" s="25"/>
      <c r="J159" s="26" t="s">
        <v>30</v>
      </c>
      <c r="K159" s="26"/>
      <c r="L159" s="26"/>
      <c r="M159" s="26"/>
      <c r="N159" s="27">
        <f>9490</f>
        <v>9490</v>
      </c>
      <c r="O159" s="27"/>
      <c r="P159" s="27"/>
      <c r="Q159" s="26" t="s">
        <v>4</v>
      </c>
      <c r="R159" s="26"/>
      <c r="S159" s="28" t="s">
        <v>4</v>
      </c>
      <c r="T159" s="28"/>
      <c r="U159" s="28"/>
      <c r="V159" s="28"/>
      <c r="W159" s="7" t="s">
        <v>4</v>
      </c>
      <c r="X159" s="28" t="s">
        <v>4</v>
      </c>
      <c r="Y159" s="28"/>
      <c r="Z159" s="28"/>
      <c r="AA159" s="28"/>
      <c r="AB159" s="26" t="s">
        <v>30</v>
      </c>
      <c r="AC159" s="26"/>
      <c r="AD159" s="26"/>
      <c r="AE159" s="29">
        <f>9490</f>
        <v>9490</v>
      </c>
      <c r="AF159" s="29"/>
      <c r="AG159" s="29"/>
    </row>
    <row r="160" spans="1:33" s="1" customFormat="1" ht="13.5" customHeight="1">
      <c r="A160" s="6" t="s">
        <v>67</v>
      </c>
      <c r="B160" s="24" t="s">
        <v>341</v>
      </c>
      <c r="C160" s="24"/>
      <c r="D160" s="24"/>
      <c r="E160" s="25" t="s">
        <v>342</v>
      </c>
      <c r="F160" s="25"/>
      <c r="G160" s="25"/>
      <c r="H160" s="25"/>
      <c r="I160" s="25"/>
      <c r="J160" s="26" t="s">
        <v>30</v>
      </c>
      <c r="K160" s="26"/>
      <c r="L160" s="26"/>
      <c r="M160" s="26"/>
      <c r="N160" s="27">
        <f>22237.5</f>
        <v>22237.5</v>
      </c>
      <c r="O160" s="27"/>
      <c r="P160" s="27"/>
      <c r="Q160" s="26" t="s">
        <v>4</v>
      </c>
      <c r="R160" s="26"/>
      <c r="S160" s="28" t="s">
        <v>4</v>
      </c>
      <c r="T160" s="28"/>
      <c r="U160" s="28"/>
      <c r="V160" s="28"/>
      <c r="W160" s="7" t="s">
        <v>4</v>
      </c>
      <c r="X160" s="28" t="s">
        <v>4</v>
      </c>
      <c r="Y160" s="28"/>
      <c r="Z160" s="28"/>
      <c r="AA160" s="28"/>
      <c r="AB160" s="26" t="s">
        <v>30</v>
      </c>
      <c r="AC160" s="26"/>
      <c r="AD160" s="26"/>
      <c r="AE160" s="29">
        <f>22237.5</f>
        <v>22237.5</v>
      </c>
      <c r="AF160" s="29"/>
      <c r="AG160" s="29"/>
    </row>
    <row r="161" spans="1:33" s="1" customFormat="1" ht="13.5" customHeight="1">
      <c r="A161" s="6" t="s">
        <v>70</v>
      </c>
      <c r="B161" s="24" t="s">
        <v>343</v>
      </c>
      <c r="C161" s="24"/>
      <c r="D161" s="24"/>
      <c r="E161" s="25" t="s">
        <v>344</v>
      </c>
      <c r="F161" s="25"/>
      <c r="G161" s="25"/>
      <c r="H161" s="25"/>
      <c r="I161" s="25"/>
      <c r="J161" s="26" t="s">
        <v>30</v>
      </c>
      <c r="K161" s="26"/>
      <c r="L161" s="26"/>
      <c r="M161" s="26"/>
      <c r="N161" s="27">
        <f>6800</f>
        <v>6800</v>
      </c>
      <c r="O161" s="27"/>
      <c r="P161" s="27"/>
      <c r="Q161" s="26" t="s">
        <v>4</v>
      </c>
      <c r="R161" s="26"/>
      <c r="S161" s="28" t="s">
        <v>4</v>
      </c>
      <c r="T161" s="28"/>
      <c r="U161" s="28"/>
      <c r="V161" s="28"/>
      <c r="W161" s="7" t="s">
        <v>4</v>
      </c>
      <c r="X161" s="28" t="s">
        <v>4</v>
      </c>
      <c r="Y161" s="28"/>
      <c r="Z161" s="28"/>
      <c r="AA161" s="28"/>
      <c r="AB161" s="26" t="s">
        <v>30</v>
      </c>
      <c r="AC161" s="26"/>
      <c r="AD161" s="26"/>
      <c r="AE161" s="29">
        <f>6800</f>
        <v>6800</v>
      </c>
      <c r="AF161" s="29"/>
      <c r="AG161" s="29"/>
    </row>
    <row r="162" spans="1:33" s="1" customFormat="1" ht="13.5" customHeight="1">
      <c r="A162" s="6" t="s">
        <v>73</v>
      </c>
      <c r="B162" s="24" t="s">
        <v>345</v>
      </c>
      <c r="C162" s="24"/>
      <c r="D162" s="24"/>
      <c r="E162" s="25" t="s">
        <v>346</v>
      </c>
      <c r="F162" s="25"/>
      <c r="G162" s="25"/>
      <c r="H162" s="25"/>
      <c r="I162" s="25"/>
      <c r="J162" s="26" t="s">
        <v>30</v>
      </c>
      <c r="K162" s="26"/>
      <c r="L162" s="26"/>
      <c r="M162" s="26"/>
      <c r="N162" s="27">
        <f>25136.62</f>
        <v>25136.62</v>
      </c>
      <c r="O162" s="27"/>
      <c r="P162" s="27"/>
      <c r="Q162" s="26" t="s">
        <v>4</v>
      </c>
      <c r="R162" s="26"/>
      <c r="S162" s="28" t="s">
        <v>4</v>
      </c>
      <c r="T162" s="28"/>
      <c r="U162" s="28"/>
      <c r="V162" s="28"/>
      <c r="W162" s="7" t="s">
        <v>4</v>
      </c>
      <c r="X162" s="28" t="s">
        <v>4</v>
      </c>
      <c r="Y162" s="28"/>
      <c r="Z162" s="28"/>
      <c r="AA162" s="28"/>
      <c r="AB162" s="26" t="s">
        <v>30</v>
      </c>
      <c r="AC162" s="26"/>
      <c r="AD162" s="26"/>
      <c r="AE162" s="29">
        <f>25136.62</f>
        <v>25136.62</v>
      </c>
      <c r="AF162" s="29"/>
      <c r="AG162" s="29"/>
    </row>
    <row r="163" spans="1:33" s="1" customFormat="1" ht="13.5" customHeight="1">
      <c r="A163" s="6" t="s">
        <v>76</v>
      </c>
      <c r="B163" s="24" t="s">
        <v>347</v>
      </c>
      <c r="C163" s="24"/>
      <c r="D163" s="24"/>
      <c r="E163" s="25" t="s">
        <v>348</v>
      </c>
      <c r="F163" s="25"/>
      <c r="G163" s="25"/>
      <c r="H163" s="25"/>
      <c r="I163" s="25"/>
      <c r="J163" s="26" t="s">
        <v>30</v>
      </c>
      <c r="K163" s="26"/>
      <c r="L163" s="26"/>
      <c r="M163" s="26"/>
      <c r="N163" s="27">
        <f>11580</f>
        <v>11580</v>
      </c>
      <c r="O163" s="27"/>
      <c r="P163" s="27"/>
      <c r="Q163" s="26" t="s">
        <v>4</v>
      </c>
      <c r="R163" s="26"/>
      <c r="S163" s="28" t="s">
        <v>4</v>
      </c>
      <c r="T163" s="28"/>
      <c r="U163" s="28"/>
      <c r="V163" s="28"/>
      <c r="W163" s="7" t="s">
        <v>4</v>
      </c>
      <c r="X163" s="28" t="s">
        <v>4</v>
      </c>
      <c r="Y163" s="28"/>
      <c r="Z163" s="28"/>
      <c r="AA163" s="28"/>
      <c r="AB163" s="26" t="s">
        <v>30</v>
      </c>
      <c r="AC163" s="26"/>
      <c r="AD163" s="26"/>
      <c r="AE163" s="29">
        <f>11580</f>
        <v>11580</v>
      </c>
      <c r="AF163" s="29"/>
      <c r="AG163" s="29"/>
    </row>
    <row r="164" spans="1:33" s="1" customFormat="1" ht="13.5" customHeight="1">
      <c r="A164" s="6" t="s">
        <v>79</v>
      </c>
      <c r="B164" s="24" t="s">
        <v>349</v>
      </c>
      <c r="C164" s="24"/>
      <c r="D164" s="24"/>
      <c r="E164" s="25" t="s">
        <v>350</v>
      </c>
      <c r="F164" s="25"/>
      <c r="G164" s="25"/>
      <c r="H164" s="25"/>
      <c r="I164" s="25"/>
      <c r="J164" s="26" t="s">
        <v>30</v>
      </c>
      <c r="K164" s="26"/>
      <c r="L164" s="26"/>
      <c r="M164" s="26"/>
      <c r="N164" s="27">
        <f>3973.12</f>
        <v>3973.12</v>
      </c>
      <c r="O164" s="27"/>
      <c r="P164" s="27"/>
      <c r="Q164" s="26" t="s">
        <v>4</v>
      </c>
      <c r="R164" s="26"/>
      <c r="S164" s="28" t="s">
        <v>4</v>
      </c>
      <c r="T164" s="28"/>
      <c r="U164" s="28"/>
      <c r="V164" s="28"/>
      <c r="W164" s="7" t="s">
        <v>4</v>
      </c>
      <c r="X164" s="28" t="s">
        <v>4</v>
      </c>
      <c r="Y164" s="28"/>
      <c r="Z164" s="28"/>
      <c r="AA164" s="28"/>
      <c r="AB164" s="26" t="s">
        <v>30</v>
      </c>
      <c r="AC164" s="26"/>
      <c r="AD164" s="26"/>
      <c r="AE164" s="29">
        <f>3973.12</f>
        <v>3973.12</v>
      </c>
      <c r="AF164" s="29"/>
      <c r="AG164" s="29"/>
    </row>
    <row r="165" spans="1:33" s="1" customFormat="1" ht="13.5" customHeight="1">
      <c r="A165" s="6" t="s">
        <v>82</v>
      </c>
      <c r="B165" s="24" t="s">
        <v>351</v>
      </c>
      <c r="C165" s="24"/>
      <c r="D165" s="24"/>
      <c r="E165" s="25" t="s">
        <v>352</v>
      </c>
      <c r="F165" s="25"/>
      <c r="G165" s="25"/>
      <c r="H165" s="25"/>
      <c r="I165" s="25"/>
      <c r="J165" s="26" t="s">
        <v>30</v>
      </c>
      <c r="K165" s="26"/>
      <c r="L165" s="26"/>
      <c r="M165" s="26"/>
      <c r="N165" s="27">
        <f>2856</f>
        <v>2856</v>
      </c>
      <c r="O165" s="27"/>
      <c r="P165" s="27"/>
      <c r="Q165" s="26" t="s">
        <v>4</v>
      </c>
      <c r="R165" s="26"/>
      <c r="S165" s="28" t="s">
        <v>4</v>
      </c>
      <c r="T165" s="28"/>
      <c r="U165" s="28"/>
      <c r="V165" s="28"/>
      <c r="W165" s="7" t="s">
        <v>4</v>
      </c>
      <c r="X165" s="28" t="s">
        <v>4</v>
      </c>
      <c r="Y165" s="28"/>
      <c r="Z165" s="28"/>
      <c r="AA165" s="28"/>
      <c r="AB165" s="26" t="s">
        <v>30</v>
      </c>
      <c r="AC165" s="26"/>
      <c r="AD165" s="26"/>
      <c r="AE165" s="29">
        <f>2856</f>
        <v>2856</v>
      </c>
      <c r="AF165" s="29"/>
      <c r="AG165" s="29"/>
    </row>
    <row r="166" spans="1:33" s="1" customFormat="1" ht="13.5" customHeight="1">
      <c r="A166" s="6" t="s">
        <v>85</v>
      </c>
      <c r="B166" s="24" t="s">
        <v>353</v>
      </c>
      <c r="C166" s="24"/>
      <c r="D166" s="24"/>
      <c r="E166" s="25" t="s">
        <v>197</v>
      </c>
      <c r="F166" s="25"/>
      <c r="G166" s="25"/>
      <c r="H166" s="25"/>
      <c r="I166" s="25"/>
      <c r="J166" s="26" t="s">
        <v>30</v>
      </c>
      <c r="K166" s="26"/>
      <c r="L166" s="26"/>
      <c r="M166" s="26"/>
      <c r="N166" s="27">
        <f>9880</f>
        <v>9880</v>
      </c>
      <c r="O166" s="27"/>
      <c r="P166" s="27"/>
      <c r="Q166" s="26" t="s">
        <v>4</v>
      </c>
      <c r="R166" s="26"/>
      <c r="S166" s="28" t="s">
        <v>4</v>
      </c>
      <c r="T166" s="28"/>
      <c r="U166" s="28"/>
      <c r="V166" s="28"/>
      <c r="W166" s="7" t="s">
        <v>4</v>
      </c>
      <c r="X166" s="28" t="s">
        <v>4</v>
      </c>
      <c r="Y166" s="28"/>
      <c r="Z166" s="28"/>
      <c r="AA166" s="28"/>
      <c r="AB166" s="26" t="s">
        <v>30</v>
      </c>
      <c r="AC166" s="26"/>
      <c r="AD166" s="26"/>
      <c r="AE166" s="29">
        <f>9880</f>
        <v>9880</v>
      </c>
      <c r="AF166" s="29"/>
      <c r="AG166" s="29"/>
    </row>
    <row r="167" spans="1:33" s="1" customFormat="1" ht="13.5" customHeight="1">
      <c r="A167" s="6" t="s">
        <v>88</v>
      </c>
      <c r="B167" s="24" t="s">
        <v>354</v>
      </c>
      <c r="C167" s="24"/>
      <c r="D167" s="24"/>
      <c r="E167" s="25" t="s">
        <v>355</v>
      </c>
      <c r="F167" s="25"/>
      <c r="G167" s="25"/>
      <c r="H167" s="25"/>
      <c r="I167" s="25"/>
      <c r="J167" s="26" t="s">
        <v>30</v>
      </c>
      <c r="K167" s="26"/>
      <c r="L167" s="26"/>
      <c r="M167" s="26"/>
      <c r="N167" s="27">
        <f>1700</f>
        <v>1700</v>
      </c>
      <c r="O167" s="27"/>
      <c r="P167" s="27"/>
      <c r="Q167" s="26" t="s">
        <v>4</v>
      </c>
      <c r="R167" s="26"/>
      <c r="S167" s="28" t="s">
        <v>4</v>
      </c>
      <c r="T167" s="28"/>
      <c r="U167" s="28"/>
      <c r="V167" s="28"/>
      <c r="W167" s="7" t="s">
        <v>4</v>
      </c>
      <c r="X167" s="28" t="s">
        <v>4</v>
      </c>
      <c r="Y167" s="28"/>
      <c r="Z167" s="28"/>
      <c r="AA167" s="28"/>
      <c r="AB167" s="26" t="s">
        <v>30</v>
      </c>
      <c r="AC167" s="26"/>
      <c r="AD167" s="26"/>
      <c r="AE167" s="29">
        <f>1700</f>
        <v>1700</v>
      </c>
      <c r="AF167" s="29"/>
      <c r="AG167" s="29"/>
    </row>
    <row r="168" spans="1:33" s="1" customFormat="1" ht="13.5" customHeight="1">
      <c r="A168" s="6" t="s">
        <v>91</v>
      </c>
      <c r="B168" s="24" t="s">
        <v>356</v>
      </c>
      <c r="C168" s="24"/>
      <c r="D168" s="24"/>
      <c r="E168" s="25" t="s">
        <v>357</v>
      </c>
      <c r="F168" s="25"/>
      <c r="G168" s="25"/>
      <c r="H168" s="25"/>
      <c r="I168" s="25"/>
      <c r="J168" s="26" t="s">
        <v>30</v>
      </c>
      <c r="K168" s="26"/>
      <c r="L168" s="26"/>
      <c r="M168" s="26"/>
      <c r="N168" s="27">
        <f>2990</f>
        <v>2990</v>
      </c>
      <c r="O168" s="27"/>
      <c r="P168" s="27"/>
      <c r="Q168" s="26" t="s">
        <v>4</v>
      </c>
      <c r="R168" s="26"/>
      <c r="S168" s="28" t="s">
        <v>4</v>
      </c>
      <c r="T168" s="28"/>
      <c r="U168" s="28"/>
      <c r="V168" s="28"/>
      <c r="W168" s="7" t="s">
        <v>4</v>
      </c>
      <c r="X168" s="28" t="s">
        <v>4</v>
      </c>
      <c r="Y168" s="28"/>
      <c r="Z168" s="28"/>
      <c r="AA168" s="28"/>
      <c r="AB168" s="26" t="s">
        <v>30</v>
      </c>
      <c r="AC168" s="26"/>
      <c r="AD168" s="26"/>
      <c r="AE168" s="29">
        <f>2990</f>
        <v>2990</v>
      </c>
      <c r="AF168" s="29"/>
      <c r="AG168" s="29"/>
    </row>
    <row r="169" spans="1:33" s="1" customFormat="1" ht="13.5" customHeight="1">
      <c r="A169" s="6" t="s">
        <v>94</v>
      </c>
      <c r="B169" s="24" t="s">
        <v>358</v>
      </c>
      <c r="C169" s="24"/>
      <c r="D169" s="24"/>
      <c r="E169" s="25" t="s">
        <v>359</v>
      </c>
      <c r="F169" s="25"/>
      <c r="G169" s="25"/>
      <c r="H169" s="25"/>
      <c r="I169" s="25"/>
      <c r="J169" s="26" t="s">
        <v>30</v>
      </c>
      <c r="K169" s="26"/>
      <c r="L169" s="26"/>
      <c r="M169" s="26"/>
      <c r="N169" s="27">
        <f>22176</f>
        <v>22176</v>
      </c>
      <c r="O169" s="27"/>
      <c r="P169" s="27"/>
      <c r="Q169" s="26" t="s">
        <v>4</v>
      </c>
      <c r="R169" s="26"/>
      <c r="S169" s="28" t="s">
        <v>4</v>
      </c>
      <c r="T169" s="28"/>
      <c r="U169" s="28"/>
      <c r="V169" s="28"/>
      <c r="W169" s="7" t="s">
        <v>4</v>
      </c>
      <c r="X169" s="28" t="s">
        <v>4</v>
      </c>
      <c r="Y169" s="28"/>
      <c r="Z169" s="28"/>
      <c r="AA169" s="28"/>
      <c r="AB169" s="26" t="s">
        <v>30</v>
      </c>
      <c r="AC169" s="26"/>
      <c r="AD169" s="26"/>
      <c r="AE169" s="29">
        <f>22176</f>
        <v>22176</v>
      </c>
      <c r="AF169" s="29"/>
      <c r="AG169" s="29"/>
    </row>
    <row r="170" spans="1:33" s="1" customFormat="1" ht="24" customHeight="1">
      <c r="A170" s="6" t="s">
        <v>186</v>
      </c>
      <c r="B170" s="24" t="s">
        <v>360</v>
      </c>
      <c r="C170" s="24"/>
      <c r="D170" s="24"/>
      <c r="E170" s="25" t="s">
        <v>361</v>
      </c>
      <c r="F170" s="25"/>
      <c r="G170" s="25"/>
      <c r="H170" s="25"/>
      <c r="I170" s="25"/>
      <c r="J170" s="26" t="s">
        <v>30</v>
      </c>
      <c r="K170" s="26"/>
      <c r="L170" s="26"/>
      <c r="M170" s="26"/>
      <c r="N170" s="27">
        <f>8500.8</f>
        <v>8500.8</v>
      </c>
      <c r="O170" s="27"/>
      <c r="P170" s="27"/>
      <c r="Q170" s="26" t="s">
        <v>4</v>
      </c>
      <c r="R170" s="26"/>
      <c r="S170" s="28" t="s">
        <v>4</v>
      </c>
      <c r="T170" s="28"/>
      <c r="U170" s="28"/>
      <c r="V170" s="28"/>
      <c r="W170" s="7" t="s">
        <v>4</v>
      </c>
      <c r="X170" s="28" t="s">
        <v>4</v>
      </c>
      <c r="Y170" s="28"/>
      <c r="Z170" s="28"/>
      <c r="AA170" s="28"/>
      <c r="AB170" s="26" t="s">
        <v>30</v>
      </c>
      <c r="AC170" s="26"/>
      <c r="AD170" s="26"/>
      <c r="AE170" s="29">
        <f>8500.8</f>
        <v>8500.8</v>
      </c>
      <c r="AF170" s="29"/>
      <c r="AG170" s="29"/>
    </row>
    <row r="171" spans="1:33" s="1" customFormat="1" ht="24" customHeight="1">
      <c r="A171" s="6" t="s">
        <v>189</v>
      </c>
      <c r="B171" s="24" t="s">
        <v>362</v>
      </c>
      <c r="C171" s="24"/>
      <c r="D171" s="24"/>
      <c r="E171" s="25" t="s">
        <v>363</v>
      </c>
      <c r="F171" s="25"/>
      <c r="G171" s="25"/>
      <c r="H171" s="25"/>
      <c r="I171" s="25"/>
      <c r="J171" s="26" t="s">
        <v>30</v>
      </c>
      <c r="K171" s="26"/>
      <c r="L171" s="26"/>
      <c r="M171" s="26"/>
      <c r="N171" s="27">
        <f>8357</f>
        <v>8357</v>
      </c>
      <c r="O171" s="27"/>
      <c r="P171" s="27"/>
      <c r="Q171" s="26" t="s">
        <v>4</v>
      </c>
      <c r="R171" s="26"/>
      <c r="S171" s="28" t="s">
        <v>4</v>
      </c>
      <c r="T171" s="28"/>
      <c r="U171" s="28"/>
      <c r="V171" s="28"/>
      <c r="W171" s="7" t="s">
        <v>4</v>
      </c>
      <c r="X171" s="28" t="s">
        <v>4</v>
      </c>
      <c r="Y171" s="28"/>
      <c r="Z171" s="28"/>
      <c r="AA171" s="28"/>
      <c r="AB171" s="26" t="s">
        <v>30</v>
      </c>
      <c r="AC171" s="26"/>
      <c r="AD171" s="26"/>
      <c r="AE171" s="29">
        <f>8357</f>
        <v>8357</v>
      </c>
      <c r="AF171" s="29"/>
      <c r="AG171" s="29"/>
    </row>
    <row r="172" spans="1:33" s="1" customFormat="1" ht="13.5" customHeight="1">
      <c r="A172" s="6" t="s">
        <v>192</v>
      </c>
      <c r="B172" s="24" t="s">
        <v>364</v>
      </c>
      <c r="C172" s="24"/>
      <c r="D172" s="24"/>
      <c r="E172" s="25" t="s">
        <v>365</v>
      </c>
      <c r="F172" s="25"/>
      <c r="G172" s="25"/>
      <c r="H172" s="25"/>
      <c r="I172" s="25"/>
      <c r="J172" s="26" t="s">
        <v>30</v>
      </c>
      <c r="K172" s="26"/>
      <c r="L172" s="26"/>
      <c r="M172" s="26"/>
      <c r="N172" s="27">
        <f>4200</f>
        <v>4200</v>
      </c>
      <c r="O172" s="27"/>
      <c r="P172" s="27"/>
      <c r="Q172" s="26" t="s">
        <v>4</v>
      </c>
      <c r="R172" s="26"/>
      <c r="S172" s="28" t="s">
        <v>4</v>
      </c>
      <c r="T172" s="28"/>
      <c r="U172" s="28"/>
      <c r="V172" s="28"/>
      <c r="W172" s="7" t="s">
        <v>4</v>
      </c>
      <c r="X172" s="28" t="s">
        <v>4</v>
      </c>
      <c r="Y172" s="28"/>
      <c r="Z172" s="28"/>
      <c r="AA172" s="28"/>
      <c r="AB172" s="26" t="s">
        <v>30</v>
      </c>
      <c r="AC172" s="26"/>
      <c r="AD172" s="26"/>
      <c r="AE172" s="29">
        <f>4200</f>
        <v>4200</v>
      </c>
      <c r="AF172" s="29"/>
      <c r="AG172" s="29"/>
    </row>
    <row r="173" spans="1:33" s="1" customFormat="1" ht="12" customHeight="1">
      <c r="A173" s="30" t="s">
        <v>366</v>
      </c>
      <c r="B173" s="30"/>
      <c r="C173" s="30"/>
      <c r="D173" s="30"/>
      <c r="E173" s="30"/>
      <c r="F173" s="30"/>
      <c r="G173" s="30"/>
      <c r="H173" s="30"/>
      <c r="I173" s="30"/>
      <c r="J173" s="31" t="s">
        <v>201</v>
      </c>
      <c r="K173" s="31"/>
      <c r="L173" s="31"/>
      <c r="M173" s="31"/>
      <c r="N173" s="32">
        <f>1486967.32</f>
        <v>1486967.32</v>
      </c>
      <c r="O173" s="32"/>
      <c r="P173" s="32"/>
      <c r="Q173" s="31" t="s">
        <v>4</v>
      </c>
      <c r="R173" s="31"/>
      <c r="S173" s="33" t="s">
        <v>4</v>
      </c>
      <c r="T173" s="33"/>
      <c r="U173" s="33"/>
      <c r="V173" s="33"/>
      <c r="W173" s="8" t="s">
        <v>4</v>
      </c>
      <c r="X173" s="33" t="s">
        <v>4</v>
      </c>
      <c r="Y173" s="33"/>
      <c r="Z173" s="33"/>
      <c r="AA173" s="33"/>
      <c r="AB173" s="31" t="s">
        <v>201</v>
      </c>
      <c r="AC173" s="31"/>
      <c r="AD173" s="31"/>
      <c r="AE173" s="34">
        <f>1486967.32</f>
        <v>1486967.32</v>
      </c>
      <c r="AF173" s="34"/>
      <c r="AG173" s="34"/>
    </row>
    <row r="174" spans="1:33" s="1" customFormat="1" ht="12.75" customHeight="1">
      <c r="A174" s="23" t="s">
        <v>367</v>
      </c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</row>
    <row r="175" spans="1:33" s="1" customFormat="1" ht="24" customHeight="1">
      <c r="A175" s="6" t="s">
        <v>30</v>
      </c>
      <c r="B175" s="24" t="s">
        <v>231</v>
      </c>
      <c r="C175" s="24"/>
      <c r="D175" s="24"/>
      <c r="E175" s="25" t="s">
        <v>232</v>
      </c>
      <c r="F175" s="25"/>
      <c r="G175" s="25"/>
      <c r="H175" s="25"/>
      <c r="I175" s="25"/>
      <c r="J175" s="26" t="s">
        <v>30</v>
      </c>
      <c r="K175" s="26"/>
      <c r="L175" s="26"/>
      <c r="M175" s="26"/>
      <c r="N175" s="27">
        <f>2100</f>
        <v>2100</v>
      </c>
      <c r="O175" s="27"/>
      <c r="P175" s="27"/>
      <c r="Q175" s="26" t="s">
        <v>4</v>
      </c>
      <c r="R175" s="26"/>
      <c r="S175" s="28" t="s">
        <v>4</v>
      </c>
      <c r="T175" s="28"/>
      <c r="U175" s="28"/>
      <c r="V175" s="28"/>
      <c r="W175" s="7" t="s">
        <v>4</v>
      </c>
      <c r="X175" s="28" t="s">
        <v>4</v>
      </c>
      <c r="Y175" s="28"/>
      <c r="Z175" s="28"/>
      <c r="AA175" s="28"/>
      <c r="AB175" s="26" t="s">
        <v>30</v>
      </c>
      <c r="AC175" s="26"/>
      <c r="AD175" s="26"/>
      <c r="AE175" s="29">
        <f>2100</f>
        <v>2100</v>
      </c>
      <c r="AF175" s="29"/>
      <c r="AG175" s="29"/>
    </row>
    <row r="176" spans="1:33" s="1" customFormat="1" ht="33.75" customHeight="1">
      <c r="A176" s="6" t="s">
        <v>31</v>
      </c>
      <c r="B176" s="24" t="s">
        <v>368</v>
      </c>
      <c r="C176" s="24"/>
      <c r="D176" s="24"/>
      <c r="E176" s="25" t="s">
        <v>369</v>
      </c>
      <c r="F176" s="25"/>
      <c r="G176" s="25"/>
      <c r="H176" s="25"/>
      <c r="I176" s="25"/>
      <c r="J176" s="26" t="s">
        <v>31</v>
      </c>
      <c r="K176" s="26"/>
      <c r="L176" s="26"/>
      <c r="M176" s="26"/>
      <c r="N176" s="27">
        <f>5030.6</f>
        <v>5030.6</v>
      </c>
      <c r="O176" s="27"/>
      <c r="P176" s="27"/>
      <c r="Q176" s="26" t="s">
        <v>4</v>
      </c>
      <c r="R176" s="26"/>
      <c r="S176" s="28" t="s">
        <v>4</v>
      </c>
      <c r="T176" s="28"/>
      <c r="U176" s="28"/>
      <c r="V176" s="28"/>
      <c r="W176" s="7" t="s">
        <v>4</v>
      </c>
      <c r="X176" s="28" t="s">
        <v>4</v>
      </c>
      <c r="Y176" s="28"/>
      <c r="Z176" s="28"/>
      <c r="AA176" s="28"/>
      <c r="AB176" s="26" t="s">
        <v>31</v>
      </c>
      <c r="AC176" s="26"/>
      <c r="AD176" s="26"/>
      <c r="AE176" s="29">
        <f>5030.6</f>
        <v>5030.6</v>
      </c>
      <c r="AF176" s="29"/>
      <c r="AG176" s="29"/>
    </row>
    <row r="177" spans="1:33" s="1" customFormat="1" ht="24" customHeight="1">
      <c r="A177" s="6" t="s">
        <v>32</v>
      </c>
      <c r="B177" s="24" t="s">
        <v>370</v>
      </c>
      <c r="C177" s="24"/>
      <c r="D177" s="24"/>
      <c r="E177" s="25" t="s">
        <v>371</v>
      </c>
      <c r="F177" s="25"/>
      <c r="G177" s="25"/>
      <c r="H177" s="25"/>
      <c r="I177" s="25"/>
      <c r="J177" s="26" t="s">
        <v>31</v>
      </c>
      <c r="K177" s="26"/>
      <c r="L177" s="26"/>
      <c r="M177" s="26"/>
      <c r="N177" s="27">
        <f>12960</f>
        <v>12960</v>
      </c>
      <c r="O177" s="27"/>
      <c r="P177" s="27"/>
      <c r="Q177" s="26" t="s">
        <v>4</v>
      </c>
      <c r="R177" s="26"/>
      <c r="S177" s="28" t="s">
        <v>4</v>
      </c>
      <c r="T177" s="28"/>
      <c r="U177" s="28"/>
      <c r="V177" s="28"/>
      <c r="W177" s="7" t="s">
        <v>4</v>
      </c>
      <c r="X177" s="28" t="s">
        <v>4</v>
      </c>
      <c r="Y177" s="28"/>
      <c r="Z177" s="28"/>
      <c r="AA177" s="28"/>
      <c r="AB177" s="26" t="s">
        <v>31</v>
      </c>
      <c r="AC177" s="26"/>
      <c r="AD177" s="26"/>
      <c r="AE177" s="29">
        <f>12960</f>
        <v>12960</v>
      </c>
      <c r="AF177" s="29"/>
      <c r="AG177" s="29"/>
    </row>
    <row r="178" spans="1:33" s="1" customFormat="1" ht="13.5" customHeight="1">
      <c r="A178" s="6" t="s">
        <v>33</v>
      </c>
      <c r="B178" s="24" t="s">
        <v>372</v>
      </c>
      <c r="C178" s="24"/>
      <c r="D178" s="24"/>
      <c r="E178" s="25" t="s">
        <v>373</v>
      </c>
      <c r="F178" s="25"/>
      <c r="G178" s="25"/>
      <c r="H178" s="25"/>
      <c r="I178" s="25"/>
      <c r="J178" s="26" t="s">
        <v>30</v>
      </c>
      <c r="K178" s="26"/>
      <c r="L178" s="26"/>
      <c r="M178" s="26"/>
      <c r="N178" s="27">
        <f>157173.17</f>
        <v>157173.17</v>
      </c>
      <c r="O178" s="27"/>
      <c r="P178" s="27"/>
      <c r="Q178" s="26" t="s">
        <v>4</v>
      </c>
      <c r="R178" s="26"/>
      <c r="S178" s="28" t="s">
        <v>4</v>
      </c>
      <c r="T178" s="28"/>
      <c r="U178" s="28"/>
      <c r="V178" s="28"/>
      <c r="W178" s="7" t="s">
        <v>4</v>
      </c>
      <c r="X178" s="28" t="s">
        <v>4</v>
      </c>
      <c r="Y178" s="28"/>
      <c r="Z178" s="28"/>
      <c r="AA178" s="28"/>
      <c r="AB178" s="26" t="s">
        <v>30</v>
      </c>
      <c r="AC178" s="26"/>
      <c r="AD178" s="26"/>
      <c r="AE178" s="29">
        <f>157173.17</f>
        <v>157173.17</v>
      </c>
      <c r="AF178" s="29"/>
      <c r="AG178" s="29"/>
    </row>
    <row r="179" spans="1:33" s="1" customFormat="1" ht="13.5" customHeight="1">
      <c r="A179" s="6" t="s">
        <v>34</v>
      </c>
      <c r="B179" s="24" t="s">
        <v>374</v>
      </c>
      <c r="C179" s="24"/>
      <c r="D179" s="24"/>
      <c r="E179" s="25" t="s">
        <v>375</v>
      </c>
      <c r="F179" s="25"/>
      <c r="G179" s="25"/>
      <c r="H179" s="25"/>
      <c r="I179" s="25"/>
      <c r="J179" s="26" t="s">
        <v>30</v>
      </c>
      <c r="K179" s="26"/>
      <c r="L179" s="26"/>
      <c r="M179" s="26"/>
      <c r="N179" s="27">
        <f>8027</f>
        <v>8027</v>
      </c>
      <c r="O179" s="27"/>
      <c r="P179" s="27"/>
      <c r="Q179" s="26" t="s">
        <v>4</v>
      </c>
      <c r="R179" s="26"/>
      <c r="S179" s="28" t="s">
        <v>4</v>
      </c>
      <c r="T179" s="28"/>
      <c r="U179" s="28"/>
      <c r="V179" s="28"/>
      <c r="W179" s="7" t="s">
        <v>4</v>
      </c>
      <c r="X179" s="28" t="s">
        <v>4</v>
      </c>
      <c r="Y179" s="28"/>
      <c r="Z179" s="28"/>
      <c r="AA179" s="28"/>
      <c r="AB179" s="26" t="s">
        <v>30</v>
      </c>
      <c r="AC179" s="26"/>
      <c r="AD179" s="26"/>
      <c r="AE179" s="29">
        <f>8027</f>
        <v>8027</v>
      </c>
      <c r="AF179" s="29"/>
      <c r="AG179" s="29"/>
    </row>
    <row r="180" spans="1:33" s="1" customFormat="1" ht="13.5" customHeight="1">
      <c r="A180" s="6" t="s">
        <v>35</v>
      </c>
      <c r="B180" s="24" t="s">
        <v>376</v>
      </c>
      <c r="C180" s="24"/>
      <c r="D180" s="24"/>
      <c r="E180" s="25" t="s">
        <v>377</v>
      </c>
      <c r="F180" s="25"/>
      <c r="G180" s="25"/>
      <c r="H180" s="25"/>
      <c r="I180" s="25"/>
      <c r="J180" s="26" t="s">
        <v>30</v>
      </c>
      <c r="K180" s="26"/>
      <c r="L180" s="26"/>
      <c r="M180" s="26"/>
      <c r="N180" s="27">
        <f>8880</f>
        <v>8880</v>
      </c>
      <c r="O180" s="27"/>
      <c r="P180" s="27"/>
      <c r="Q180" s="26" t="s">
        <v>4</v>
      </c>
      <c r="R180" s="26"/>
      <c r="S180" s="28" t="s">
        <v>4</v>
      </c>
      <c r="T180" s="28"/>
      <c r="U180" s="28"/>
      <c r="V180" s="28"/>
      <c r="W180" s="7" t="s">
        <v>4</v>
      </c>
      <c r="X180" s="28" t="s">
        <v>4</v>
      </c>
      <c r="Y180" s="28"/>
      <c r="Z180" s="28"/>
      <c r="AA180" s="28"/>
      <c r="AB180" s="26" t="s">
        <v>30</v>
      </c>
      <c r="AC180" s="26"/>
      <c r="AD180" s="26"/>
      <c r="AE180" s="29">
        <f>8880</f>
        <v>8880</v>
      </c>
      <c r="AF180" s="29"/>
      <c r="AG180" s="29"/>
    </row>
    <row r="181" spans="1:33" s="1" customFormat="1" ht="24" customHeight="1">
      <c r="A181" s="6" t="s">
        <v>36</v>
      </c>
      <c r="B181" s="24" t="s">
        <v>378</v>
      </c>
      <c r="C181" s="24"/>
      <c r="D181" s="24"/>
      <c r="E181" s="25" t="s">
        <v>379</v>
      </c>
      <c r="F181" s="25"/>
      <c r="G181" s="25"/>
      <c r="H181" s="25"/>
      <c r="I181" s="25"/>
      <c r="J181" s="26" t="s">
        <v>31</v>
      </c>
      <c r="K181" s="26"/>
      <c r="L181" s="26"/>
      <c r="M181" s="26"/>
      <c r="N181" s="27">
        <f>5760</f>
        <v>5760</v>
      </c>
      <c r="O181" s="27"/>
      <c r="P181" s="27"/>
      <c r="Q181" s="26" t="s">
        <v>4</v>
      </c>
      <c r="R181" s="26"/>
      <c r="S181" s="28" t="s">
        <v>4</v>
      </c>
      <c r="T181" s="28"/>
      <c r="U181" s="28"/>
      <c r="V181" s="28"/>
      <c r="W181" s="7" t="s">
        <v>4</v>
      </c>
      <c r="X181" s="28" t="s">
        <v>4</v>
      </c>
      <c r="Y181" s="28"/>
      <c r="Z181" s="28"/>
      <c r="AA181" s="28"/>
      <c r="AB181" s="26" t="s">
        <v>31</v>
      </c>
      <c r="AC181" s="26"/>
      <c r="AD181" s="26"/>
      <c r="AE181" s="29">
        <f>5760</f>
        <v>5760</v>
      </c>
      <c r="AF181" s="29"/>
      <c r="AG181" s="29"/>
    </row>
    <row r="182" spans="1:33" s="1" customFormat="1" ht="13.5" customHeight="1">
      <c r="A182" s="6" t="s">
        <v>37</v>
      </c>
      <c r="B182" s="24" t="s">
        <v>380</v>
      </c>
      <c r="C182" s="24"/>
      <c r="D182" s="24"/>
      <c r="E182" s="25" t="s">
        <v>381</v>
      </c>
      <c r="F182" s="25"/>
      <c r="G182" s="25"/>
      <c r="H182" s="25"/>
      <c r="I182" s="25"/>
      <c r="J182" s="26" t="s">
        <v>31</v>
      </c>
      <c r="K182" s="26"/>
      <c r="L182" s="26"/>
      <c r="M182" s="26"/>
      <c r="N182" s="27">
        <f>5126</f>
        <v>5126</v>
      </c>
      <c r="O182" s="27"/>
      <c r="P182" s="27"/>
      <c r="Q182" s="26" t="s">
        <v>4</v>
      </c>
      <c r="R182" s="26"/>
      <c r="S182" s="28" t="s">
        <v>4</v>
      </c>
      <c r="T182" s="28"/>
      <c r="U182" s="28"/>
      <c r="V182" s="28"/>
      <c r="W182" s="7" t="s">
        <v>4</v>
      </c>
      <c r="X182" s="28" t="s">
        <v>4</v>
      </c>
      <c r="Y182" s="28"/>
      <c r="Z182" s="28"/>
      <c r="AA182" s="28"/>
      <c r="AB182" s="26" t="s">
        <v>31</v>
      </c>
      <c r="AC182" s="26"/>
      <c r="AD182" s="26"/>
      <c r="AE182" s="29">
        <f>5126</f>
        <v>5126</v>
      </c>
      <c r="AF182" s="29"/>
      <c r="AG182" s="29"/>
    </row>
    <row r="183" spans="1:33" s="1" customFormat="1" ht="13.5" customHeight="1">
      <c r="A183" s="6" t="s">
        <v>38</v>
      </c>
      <c r="B183" s="24" t="s">
        <v>382</v>
      </c>
      <c r="C183" s="24"/>
      <c r="D183" s="24"/>
      <c r="E183" s="25" t="s">
        <v>383</v>
      </c>
      <c r="F183" s="25"/>
      <c r="G183" s="25"/>
      <c r="H183" s="25"/>
      <c r="I183" s="25"/>
      <c r="J183" s="26" t="s">
        <v>30</v>
      </c>
      <c r="K183" s="26"/>
      <c r="L183" s="26"/>
      <c r="M183" s="26"/>
      <c r="N183" s="27">
        <f>2261</f>
        <v>2261</v>
      </c>
      <c r="O183" s="27"/>
      <c r="P183" s="27"/>
      <c r="Q183" s="26" t="s">
        <v>4</v>
      </c>
      <c r="R183" s="26"/>
      <c r="S183" s="28" t="s">
        <v>4</v>
      </c>
      <c r="T183" s="28"/>
      <c r="U183" s="28"/>
      <c r="V183" s="28"/>
      <c r="W183" s="7" t="s">
        <v>4</v>
      </c>
      <c r="X183" s="28" t="s">
        <v>4</v>
      </c>
      <c r="Y183" s="28"/>
      <c r="Z183" s="28"/>
      <c r="AA183" s="28"/>
      <c r="AB183" s="26" t="s">
        <v>30</v>
      </c>
      <c r="AC183" s="26"/>
      <c r="AD183" s="26"/>
      <c r="AE183" s="29">
        <f>2261</f>
        <v>2261</v>
      </c>
      <c r="AF183" s="29"/>
      <c r="AG183" s="29"/>
    </row>
    <row r="184" spans="1:33" s="1" customFormat="1" ht="13.5" customHeight="1">
      <c r="A184" s="6" t="s">
        <v>39</v>
      </c>
      <c r="B184" s="24" t="s">
        <v>384</v>
      </c>
      <c r="C184" s="24"/>
      <c r="D184" s="24"/>
      <c r="E184" s="25" t="s">
        <v>385</v>
      </c>
      <c r="F184" s="25"/>
      <c r="G184" s="25"/>
      <c r="H184" s="25"/>
      <c r="I184" s="25"/>
      <c r="J184" s="26" t="s">
        <v>30</v>
      </c>
      <c r="K184" s="26"/>
      <c r="L184" s="26"/>
      <c r="M184" s="26"/>
      <c r="N184" s="27">
        <f>1197</f>
        <v>1197</v>
      </c>
      <c r="O184" s="27"/>
      <c r="P184" s="27"/>
      <c r="Q184" s="26" t="s">
        <v>4</v>
      </c>
      <c r="R184" s="26"/>
      <c r="S184" s="28" t="s">
        <v>4</v>
      </c>
      <c r="T184" s="28"/>
      <c r="U184" s="28"/>
      <c r="V184" s="28"/>
      <c r="W184" s="7" t="s">
        <v>4</v>
      </c>
      <c r="X184" s="28" t="s">
        <v>4</v>
      </c>
      <c r="Y184" s="28"/>
      <c r="Z184" s="28"/>
      <c r="AA184" s="28"/>
      <c r="AB184" s="26" t="s">
        <v>30</v>
      </c>
      <c r="AC184" s="26"/>
      <c r="AD184" s="26"/>
      <c r="AE184" s="29">
        <f>1197</f>
        <v>1197</v>
      </c>
      <c r="AF184" s="29"/>
      <c r="AG184" s="29"/>
    </row>
    <row r="185" spans="1:33" s="1" customFormat="1" ht="13.5" customHeight="1">
      <c r="A185" s="6" t="s">
        <v>40</v>
      </c>
      <c r="B185" s="24" t="s">
        <v>253</v>
      </c>
      <c r="C185" s="24"/>
      <c r="D185" s="24"/>
      <c r="E185" s="25" t="s">
        <v>254</v>
      </c>
      <c r="F185" s="25"/>
      <c r="G185" s="25"/>
      <c r="H185" s="25"/>
      <c r="I185" s="25"/>
      <c r="J185" s="26" t="s">
        <v>31</v>
      </c>
      <c r="K185" s="26"/>
      <c r="L185" s="26"/>
      <c r="M185" s="26"/>
      <c r="N185" s="27">
        <f>893</f>
        <v>893</v>
      </c>
      <c r="O185" s="27"/>
      <c r="P185" s="27"/>
      <c r="Q185" s="26" t="s">
        <v>4</v>
      </c>
      <c r="R185" s="26"/>
      <c r="S185" s="28" t="s">
        <v>4</v>
      </c>
      <c r="T185" s="28"/>
      <c r="U185" s="28"/>
      <c r="V185" s="28"/>
      <c r="W185" s="7" t="s">
        <v>4</v>
      </c>
      <c r="X185" s="28" t="s">
        <v>4</v>
      </c>
      <c r="Y185" s="28"/>
      <c r="Z185" s="28"/>
      <c r="AA185" s="28"/>
      <c r="AB185" s="26" t="s">
        <v>31</v>
      </c>
      <c r="AC185" s="26"/>
      <c r="AD185" s="26"/>
      <c r="AE185" s="29">
        <f>893</f>
        <v>893</v>
      </c>
      <c r="AF185" s="29"/>
      <c r="AG185" s="29"/>
    </row>
    <row r="186" spans="1:33" s="1" customFormat="1" ht="24" customHeight="1">
      <c r="A186" s="6" t="s">
        <v>64</v>
      </c>
      <c r="B186" s="24" t="s">
        <v>255</v>
      </c>
      <c r="C186" s="24"/>
      <c r="D186" s="24"/>
      <c r="E186" s="25" t="s">
        <v>256</v>
      </c>
      <c r="F186" s="25"/>
      <c r="G186" s="25"/>
      <c r="H186" s="25"/>
      <c r="I186" s="25"/>
      <c r="J186" s="26" t="s">
        <v>30</v>
      </c>
      <c r="K186" s="26"/>
      <c r="L186" s="26"/>
      <c r="M186" s="26"/>
      <c r="N186" s="27">
        <f>780</f>
        <v>780</v>
      </c>
      <c r="O186" s="27"/>
      <c r="P186" s="27"/>
      <c r="Q186" s="26" t="s">
        <v>4</v>
      </c>
      <c r="R186" s="26"/>
      <c r="S186" s="28" t="s">
        <v>4</v>
      </c>
      <c r="T186" s="28"/>
      <c r="U186" s="28"/>
      <c r="V186" s="28"/>
      <c r="W186" s="7" t="s">
        <v>4</v>
      </c>
      <c r="X186" s="28" t="s">
        <v>4</v>
      </c>
      <c r="Y186" s="28"/>
      <c r="Z186" s="28"/>
      <c r="AA186" s="28"/>
      <c r="AB186" s="26" t="s">
        <v>30</v>
      </c>
      <c r="AC186" s="26"/>
      <c r="AD186" s="26"/>
      <c r="AE186" s="29">
        <f>780</f>
        <v>780</v>
      </c>
      <c r="AF186" s="29"/>
      <c r="AG186" s="29"/>
    </row>
    <row r="187" spans="1:33" s="1" customFormat="1" ht="13.5" customHeight="1">
      <c r="A187" s="6" t="s">
        <v>67</v>
      </c>
      <c r="B187" s="24" t="s">
        <v>386</v>
      </c>
      <c r="C187" s="24"/>
      <c r="D187" s="24"/>
      <c r="E187" s="25" t="s">
        <v>387</v>
      </c>
      <c r="F187" s="25"/>
      <c r="G187" s="25"/>
      <c r="H187" s="25"/>
      <c r="I187" s="25"/>
      <c r="J187" s="26" t="s">
        <v>30</v>
      </c>
      <c r="K187" s="26"/>
      <c r="L187" s="26"/>
      <c r="M187" s="26"/>
      <c r="N187" s="27">
        <f>27600</f>
        <v>27600</v>
      </c>
      <c r="O187" s="27"/>
      <c r="P187" s="27"/>
      <c r="Q187" s="26" t="s">
        <v>4</v>
      </c>
      <c r="R187" s="26"/>
      <c r="S187" s="28" t="s">
        <v>4</v>
      </c>
      <c r="T187" s="28"/>
      <c r="U187" s="28"/>
      <c r="V187" s="28"/>
      <c r="W187" s="7" t="s">
        <v>4</v>
      </c>
      <c r="X187" s="28" t="s">
        <v>4</v>
      </c>
      <c r="Y187" s="28"/>
      <c r="Z187" s="28"/>
      <c r="AA187" s="28"/>
      <c r="AB187" s="26" t="s">
        <v>30</v>
      </c>
      <c r="AC187" s="26"/>
      <c r="AD187" s="26"/>
      <c r="AE187" s="29">
        <f>27600</f>
        <v>27600</v>
      </c>
      <c r="AF187" s="29"/>
      <c r="AG187" s="29"/>
    </row>
    <row r="188" spans="1:33" s="1" customFormat="1" ht="13.5" customHeight="1">
      <c r="A188" s="6" t="s">
        <v>70</v>
      </c>
      <c r="B188" s="24" t="s">
        <v>388</v>
      </c>
      <c r="C188" s="24"/>
      <c r="D188" s="24"/>
      <c r="E188" s="25" t="s">
        <v>389</v>
      </c>
      <c r="F188" s="25"/>
      <c r="G188" s="25"/>
      <c r="H188" s="25"/>
      <c r="I188" s="25"/>
      <c r="J188" s="26" t="s">
        <v>30</v>
      </c>
      <c r="K188" s="26"/>
      <c r="L188" s="26"/>
      <c r="M188" s="26"/>
      <c r="N188" s="27">
        <f>2299</f>
        <v>2299</v>
      </c>
      <c r="O188" s="27"/>
      <c r="P188" s="27"/>
      <c r="Q188" s="26" t="s">
        <v>4</v>
      </c>
      <c r="R188" s="26"/>
      <c r="S188" s="28" t="s">
        <v>4</v>
      </c>
      <c r="T188" s="28"/>
      <c r="U188" s="28"/>
      <c r="V188" s="28"/>
      <c r="W188" s="7" t="s">
        <v>4</v>
      </c>
      <c r="X188" s="28" t="s">
        <v>4</v>
      </c>
      <c r="Y188" s="28"/>
      <c r="Z188" s="28"/>
      <c r="AA188" s="28"/>
      <c r="AB188" s="26" t="s">
        <v>30</v>
      </c>
      <c r="AC188" s="26"/>
      <c r="AD188" s="26"/>
      <c r="AE188" s="29">
        <f>2299</f>
        <v>2299</v>
      </c>
      <c r="AF188" s="29"/>
      <c r="AG188" s="29"/>
    </row>
    <row r="189" spans="1:33" s="1" customFormat="1" ht="12" customHeight="1">
      <c r="A189" s="30" t="s">
        <v>390</v>
      </c>
      <c r="B189" s="30"/>
      <c r="C189" s="30"/>
      <c r="D189" s="30"/>
      <c r="E189" s="30"/>
      <c r="F189" s="30"/>
      <c r="G189" s="30"/>
      <c r="H189" s="30"/>
      <c r="I189" s="30"/>
      <c r="J189" s="31" t="s">
        <v>85</v>
      </c>
      <c r="K189" s="31"/>
      <c r="L189" s="31"/>
      <c r="M189" s="31"/>
      <c r="N189" s="32">
        <f>240086.77</f>
        <v>240086.77</v>
      </c>
      <c r="O189" s="32"/>
      <c r="P189" s="32"/>
      <c r="Q189" s="31" t="s">
        <v>4</v>
      </c>
      <c r="R189" s="31"/>
      <c r="S189" s="33" t="s">
        <v>4</v>
      </c>
      <c r="T189" s="33"/>
      <c r="U189" s="33"/>
      <c r="V189" s="33"/>
      <c r="W189" s="8" t="s">
        <v>4</v>
      </c>
      <c r="X189" s="33" t="s">
        <v>4</v>
      </c>
      <c r="Y189" s="33"/>
      <c r="Z189" s="33"/>
      <c r="AA189" s="33"/>
      <c r="AB189" s="31" t="s">
        <v>85</v>
      </c>
      <c r="AC189" s="31"/>
      <c r="AD189" s="31"/>
      <c r="AE189" s="34">
        <f>240086.77</f>
        <v>240086.77</v>
      </c>
      <c r="AF189" s="34"/>
      <c r="AG189" s="34"/>
    </row>
    <row r="190" spans="1:33" s="1" customFormat="1" ht="12.75" customHeight="1">
      <c r="A190" s="23" t="s">
        <v>391</v>
      </c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</row>
    <row r="191" spans="1:33" s="1" customFormat="1" ht="13.5" customHeight="1">
      <c r="A191" s="6" t="s">
        <v>30</v>
      </c>
      <c r="B191" s="24" t="s">
        <v>392</v>
      </c>
      <c r="C191" s="24"/>
      <c r="D191" s="24"/>
      <c r="E191" s="25" t="s">
        <v>393</v>
      </c>
      <c r="F191" s="25"/>
      <c r="G191" s="25"/>
      <c r="H191" s="25"/>
      <c r="I191" s="25"/>
      <c r="J191" s="26" t="s">
        <v>31</v>
      </c>
      <c r="K191" s="26"/>
      <c r="L191" s="26"/>
      <c r="M191" s="26"/>
      <c r="N191" s="27">
        <f>14714</f>
        <v>14714</v>
      </c>
      <c r="O191" s="27"/>
      <c r="P191" s="27"/>
      <c r="Q191" s="26" t="s">
        <v>4</v>
      </c>
      <c r="R191" s="26"/>
      <c r="S191" s="28" t="s">
        <v>4</v>
      </c>
      <c r="T191" s="28"/>
      <c r="U191" s="28"/>
      <c r="V191" s="28"/>
      <c r="W191" s="7" t="s">
        <v>4</v>
      </c>
      <c r="X191" s="28" t="s">
        <v>4</v>
      </c>
      <c r="Y191" s="28"/>
      <c r="Z191" s="28"/>
      <c r="AA191" s="28"/>
      <c r="AB191" s="26" t="s">
        <v>31</v>
      </c>
      <c r="AC191" s="26"/>
      <c r="AD191" s="26"/>
      <c r="AE191" s="29">
        <f>14714</f>
        <v>14714</v>
      </c>
      <c r="AF191" s="29"/>
      <c r="AG191" s="29"/>
    </row>
    <row r="192" spans="1:33" s="1" customFormat="1" ht="13.5" customHeight="1">
      <c r="A192" s="6" t="s">
        <v>31</v>
      </c>
      <c r="B192" s="24" t="s">
        <v>394</v>
      </c>
      <c r="C192" s="24"/>
      <c r="D192" s="24"/>
      <c r="E192" s="25" t="s">
        <v>395</v>
      </c>
      <c r="F192" s="25"/>
      <c r="G192" s="25"/>
      <c r="H192" s="25"/>
      <c r="I192" s="25"/>
      <c r="J192" s="26" t="s">
        <v>30</v>
      </c>
      <c r="K192" s="26"/>
      <c r="L192" s="26"/>
      <c r="M192" s="26"/>
      <c r="N192" s="27">
        <f>1898.29</f>
        <v>1898.29</v>
      </c>
      <c r="O192" s="27"/>
      <c r="P192" s="27"/>
      <c r="Q192" s="26" t="s">
        <v>4</v>
      </c>
      <c r="R192" s="26"/>
      <c r="S192" s="28" t="s">
        <v>4</v>
      </c>
      <c r="T192" s="28"/>
      <c r="U192" s="28"/>
      <c r="V192" s="28"/>
      <c r="W192" s="7" t="s">
        <v>4</v>
      </c>
      <c r="X192" s="28" t="s">
        <v>4</v>
      </c>
      <c r="Y192" s="28"/>
      <c r="Z192" s="28"/>
      <c r="AA192" s="28"/>
      <c r="AB192" s="26" t="s">
        <v>30</v>
      </c>
      <c r="AC192" s="26"/>
      <c r="AD192" s="26"/>
      <c r="AE192" s="29">
        <f>1898.29</f>
        <v>1898.29</v>
      </c>
      <c r="AF192" s="29"/>
      <c r="AG192" s="29"/>
    </row>
    <row r="193" spans="1:33" s="1" customFormat="1" ht="13.5" customHeight="1">
      <c r="A193" s="6" t="s">
        <v>32</v>
      </c>
      <c r="B193" s="24" t="s">
        <v>396</v>
      </c>
      <c r="C193" s="24"/>
      <c r="D193" s="24"/>
      <c r="E193" s="25" t="s">
        <v>397</v>
      </c>
      <c r="F193" s="25"/>
      <c r="G193" s="25"/>
      <c r="H193" s="25"/>
      <c r="I193" s="25"/>
      <c r="J193" s="26" t="s">
        <v>30</v>
      </c>
      <c r="K193" s="26"/>
      <c r="L193" s="26"/>
      <c r="M193" s="26"/>
      <c r="N193" s="27">
        <f>7199.63</f>
        <v>7199.63</v>
      </c>
      <c r="O193" s="27"/>
      <c r="P193" s="27"/>
      <c r="Q193" s="26" t="s">
        <v>4</v>
      </c>
      <c r="R193" s="26"/>
      <c r="S193" s="28" t="s">
        <v>4</v>
      </c>
      <c r="T193" s="28"/>
      <c r="U193" s="28"/>
      <c r="V193" s="28"/>
      <c r="W193" s="7" t="s">
        <v>4</v>
      </c>
      <c r="X193" s="28" t="s">
        <v>4</v>
      </c>
      <c r="Y193" s="28"/>
      <c r="Z193" s="28"/>
      <c r="AA193" s="28"/>
      <c r="AB193" s="26" t="s">
        <v>30</v>
      </c>
      <c r="AC193" s="26"/>
      <c r="AD193" s="26"/>
      <c r="AE193" s="29">
        <f>7199.63</f>
        <v>7199.63</v>
      </c>
      <c r="AF193" s="29"/>
      <c r="AG193" s="29"/>
    </row>
    <row r="194" spans="1:33" s="1" customFormat="1" ht="24" customHeight="1">
      <c r="A194" s="6" t="s">
        <v>33</v>
      </c>
      <c r="B194" s="24" t="s">
        <v>398</v>
      </c>
      <c r="C194" s="24"/>
      <c r="D194" s="24"/>
      <c r="E194" s="25" t="s">
        <v>399</v>
      </c>
      <c r="F194" s="25"/>
      <c r="G194" s="25"/>
      <c r="H194" s="25"/>
      <c r="I194" s="25"/>
      <c r="J194" s="26" t="s">
        <v>30</v>
      </c>
      <c r="K194" s="26"/>
      <c r="L194" s="26"/>
      <c r="M194" s="26"/>
      <c r="N194" s="27">
        <f>9521.82</f>
        <v>9521.82</v>
      </c>
      <c r="O194" s="27"/>
      <c r="P194" s="27"/>
      <c r="Q194" s="26" t="s">
        <v>4</v>
      </c>
      <c r="R194" s="26"/>
      <c r="S194" s="28" t="s">
        <v>4</v>
      </c>
      <c r="T194" s="28"/>
      <c r="U194" s="28"/>
      <c r="V194" s="28"/>
      <c r="W194" s="7" t="s">
        <v>4</v>
      </c>
      <c r="X194" s="28" t="s">
        <v>4</v>
      </c>
      <c r="Y194" s="28"/>
      <c r="Z194" s="28"/>
      <c r="AA194" s="28"/>
      <c r="AB194" s="26" t="s">
        <v>30</v>
      </c>
      <c r="AC194" s="26"/>
      <c r="AD194" s="26"/>
      <c r="AE194" s="29">
        <f>9521.82</f>
        <v>9521.82</v>
      </c>
      <c r="AF194" s="29"/>
      <c r="AG194" s="29"/>
    </row>
    <row r="195" spans="1:33" s="1" customFormat="1" ht="24" customHeight="1">
      <c r="A195" s="6" t="s">
        <v>34</v>
      </c>
      <c r="B195" s="24" t="s">
        <v>400</v>
      </c>
      <c r="C195" s="24"/>
      <c r="D195" s="24"/>
      <c r="E195" s="25" t="s">
        <v>399</v>
      </c>
      <c r="F195" s="25"/>
      <c r="G195" s="25"/>
      <c r="H195" s="25"/>
      <c r="I195" s="25"/>
      <c r="J195" s="26" t="s">
        <v>30</v>
      </c>
      <c r="K195" s="26"/>
      <c r="L195" s="26"/>
      <c r="M195" s="26"/>
      <c r="N195" s="27">
        <f>9521.82</f>
        <v>9521.82</v>
      </c>
      <c r="O195" s="27"/>
      <c r="P195" s="27"/>
      <c r="Q195" s="26" t="s">
        <v>4</v>
      </c>
      <c r="R195" s="26"/>
      <c r="S195" s="28" t="s">
        <v>4</v>
      </c>
      <c r="T195" s="28"/>
      <c r="U195" s="28"/>
      <c r="V195" s="28"/>
      <c r="W195" s="7" t="s">
        <v>4</v>
      </c>
      <c r="X195" s="28" t="s">
        <v>4</v>
      </c>
      <c r="Y195" s="28"/>
      <c r="Z195" s="28"/>
      <c r="AA195" s="28"/>
      <c r="AB195" s="26" t="s">
        <v>30</v>
      </c>
      <c r="AC195" s="26"/>
      <c r="AD195" s="26"/>
      <c r="AE195" s="29">
        <f>9521.82</f>
        <v>9521.82</v>
      </c>
      <c r="AF195" s="29"/>
      <c r="AG195" s="29"/>
    </row>
    <row r="196" spans="1:33" s="1" customFormat="1" ht="13.5" customHeight="1">
      <c r="A196" s="6" t="s">
        <v>35</v>
      </c>
      <c r="B196" s="24" t="s">
        <v>401</v>
      </c>
      <c r="C196" s="24"/>
      <c r="D196" s="24"/>
      <c r="E196" s="25" t="s">
        <v>402</v>
      </c>
      <c r="F196" s="25"/>
      <c r="G196" s="25"/>
      <c r="H196" s="25"/>
      <c r="I196" s="25"/>
      <c r="J196" s="26" t="s">
        <v>30</v>
      </c>
      <c r="K196" s="26"/>
      <c r="L196" s="26"/>
      <c r="M196" s="26"/>
      <c r="N196" s="27">
        <f>7557.6</f>
        <v>7557.6</v>
      </c>
      <c r="O196" s="27"/>
      <c r="P196" s="27"/>
      <c r="Q196" s="26" t="s">
        <v>4</v>
      </c>
      <c r="R196" s="26"/>
      <c r="S196" s="28" t="s">
        <v>4</v>
      </c>
      <c r="T196" s="28"/>
      <c r="U196" s="28"/>
      <c r="V196" s="28"/>
      <c r="W196" s="7" t="s">
        <v>4</v>
      </c>
      <c r="X196" s="28" t="s">
        <v>4</v>
      </c>
      <c r="Y196" s="28"/>
      <c r="Z196" s="28"/>
      <c r="AA196" s="28"/>
      <c r="AB196" s="26" t="s">
        <v>30</v>
      </c>
      <c r="AC196" s="26"/>
      <c r="AD196" s="26"/>
      <c r="AE196" s="29">
        <f>7557.6</f>
        <v>7557.6</v>
      </c>
      <c r="AF196" s="29"/>
      <c r="AG196" s="29"/>
    </row>
    <row r="197" spans="1:33" s="1" customFormat="1" ht="13.5" customHeight="1">
      <c r="A197" s="6" t="s">
        <v>36</v>
      </c>
      <c r="B197" s="24" t="s">
        <v>403</v>
      </c>
      <c r="C197" s="24"/>
      <c r="D197" s="24"/>
      <c r="E197" s="25" t="s">
        <v>404</v>
      </c>
      <c r="F197" s="25"/>
      <c r="G197" s="25"/>
      <c r="H197" s="25"/>
      <c r="I197" s="25"/>
      <c r="J197" s="26" t="s">
        <v>30</v>
      </c>
      <c r="K197" s="26"/>
      <c r="L197" s="26"/>
      <c r="M197" s="26"/>
      <c r="N197" s="27">
        <f>5885</f>
        <v>5885</v>
      </c>
      <c r="O197" s="27"/>
      <c r="P197" s="27"/>
      <c r="Q197" s="26" t="s">
        <v>4</v>
      </c>
      <c r="R197" s="26"/>
      <c r="S197" s="28" t="s">
        <v>4</v>
      </c>
      <c r="T197" s="28"/>
      <c r="U197" s="28"/>
      <c r="V197" s="28"/>
      <c r="W197" s="7" t="s">
        <v>4</v>
      </c>
      <c r="X197" s="28" t="s">
        <v>4</v>
      </c>
      <c r="Y197" s="28"/>
      <c r="Z197" s="28"/>
      <c r="AA197" s="28"/>
      <c r="AB197" s="26" t="s">
        <v>30</v>
      </c>
      <c r="AC197" s="26"/>
      <c r="AD197" s="26"/>
      <c r="AE197" s="29">
        <f>5885</f>
        <v>5885</v>
      </c>
      <c r="AF197" s="29"/>
      <c r="AG197" s="29"/>
    </row>
    <row r="198" spans="1:33" s="1" customFormat="1" ht="24" customHeight="1">
      <c r="A198" s="6" t="s">
        <v>37</v>
      </c>
      <c r="B198" s="24" t="s">
        <v>405</v>
      </c>
      <c r="C198" s="24"/>
      <c r="D198" s="24"/>
      <c r="E198" s="25" t="s">
        <v>406</v>
      </c>
      <c r="F198" s="25"/>
      <c r="G198" s="25"/>
      <c r="H198" s="25"/>
      <c r="I198" s="25"/>
      <c r="J198" s="26" t="s">
        <v>30</v>
      </c>
      <c r="K198" s="26"/>
      <c r="L198" s="26"/>
      <c r="M198" s="26"/>
      <c r="N198" s="27">
        <f>1000648</f>
        <v>1000648</v>
      </c>
      <c r="O198" s="27"/>
      <c r="P198" s="27"/>
      <c r="Q198" s="26" t="s">
        <v>4</v>
      </c>
      <c r="R198" s="26"/>
      <c r="S198" s="28" t="s">
        <v>4</v>
      </c>
      <c r="T198" s="28"/>
      <c r="U198" s="28"/>
      <c r="V198" s="28"/>
      <c r="W198" s="7" t="s">
        <v>4</v>
      </c>
      <c r="X198" s="28" t="s">
        <v>4</v>
      </c>
      <c r="Y198" s="28"/>
      <c r="Z198" s="28"/>
      <c r="AA198" s="28"/>
      <c r="AB198" s="26" t="s">
        <v>30</v>
      </c>
      <c r="AC198" s="26"/>
      <c r="AD198" s="26"/>
      <c r="AE198" s="29">
        <f>1000648</f>
        <v>1000648</v>
      </c>
      <c r="AF198" s="29"/>
      <c r="AG198" s="29"/>
    </row>
    <row r="199" spans="1:33" s="1" customFormat="1" ht="13.5" customHeight="1">
      <c r="A199" s="6" t="s">
        <v>38</v>
      </c>
      <c r="B199" s="24" t="s">
        <v>407</v>
      </c>
      <c r="C199" s="24"/>
      <c r="D199" s="24"/>
      <c r="E199" s="25" t="s">
        <v>408</v>
      </c>
      <c r="F199" s="25"/>
      <c r="G199" s="25"/>
      <c r="H199" s="25"/>
      <c r="I199" s="25"/>
      <c r="J199" s="26" t="s">
        <v>30</v>
      </c>
      <c r="K199" s="26"/>
      <c r="L199" s="26"/>
      <c r="M199" s="26"/>
      <c r="N199" s="27">
        <f>1549.09</f>
        <v>1549.09</v>
      </c>
      <c r="O199" s="27"/>
      <c r="P199" s="27"/>
      <c r="Q199" s="26" t="s">
        <v>4</v>
      </c>
      <c r="R199" s="26"/>
      <c r="S199" s="28" t="s">
        <v>4</v>
      </c>
      <c r="T199" s="28"/>
      <c r="U199" s="28"/>
      <c r="V199" s="28"/>
      <c r="W199" s="7" t="s">
        <v>4</v>
      </c>
      <c r="X199" s="28" t="s">
        <v>4</v>
      </c>
      <c r="Y199" s="28"/>
      <c r="Z199" s="28"/>
      <c r="AA199" s="28"/>
      <c r="AB199" s="26" t="s">
        <v>30</v>
      </c>
      <c r="AC199" s="26"/>
      <c r="AD199" s="26"/>
      <c r="AE199" s="29">
        <f>1549.09</f>
        <v>1549.09</v>
      </c>
      <c r="AF199" s="29"/>
      <c r="AG199" s="29"/>
    </row>
    <row r="200" spans="1:33" s="1" customFormat="1" ht="13.5" customHeight="1">
      <c r="A200" s="6" t="s">
        <v>39</v>
      </c>
      <c r="B200" s="24" t="s">
        <v>409</v>
      </c>
      <c r="C200" s="24"/>
      <c r="D200" s="24"/>
      <c r="E200" s="25" t="s">
        <v>410</v>
      </c>
      <c r="F200" s="25"/>
      <c r="G200" s="25"/>
      <c r="H200" s="25"/>
      <c r="I200" s="25"/>
      <c r="J200" s="26" t="s">
        <v>30</v>
      </c>
      <c r="K200" s="26"/>
      <c r="L200" s="26"/>
      <c r="M200" s="26"/>
      <c r="N200" s="27">
        <f>49289.94</f>
        <v>49289.94</v>
      </c>
      <c r="O200" s="27"/>
      <c r="P200" s="27"/>
      <c r="Q200" s="26" t="s">
        <v>4</v>
      </c>
      <c r="R200" s="26"/>
      <c r="S200" s="28" t="s">
        <v>4</v>
      </c>
      <c r="T200" s="28"/>
      <c r="U200" s="28"/>
      <c r="V200" s="28"/>
      <c r="W200" s="7" t="s">
        <v>4</v>
      </c>
      <c r="X200" s="28" t="s">
        <v>4</v>
      </c>
      <c r="Y200" s="28"/>
      <c r="Z200" s="28"/>
      <c r="AA200" s="28"/>
      <c r="AB200" s="26" t="s">
        <v>30</v>
      </c>
      <c r="AC200" s="26"/>
      <c r="AD200" s="26"/>
      <c r="AE200" s="29">
        <f>49289.94</f>
        <v>49289.94</v>
      </c>
      <c r="AF200" s="29"/>
      <c r="AG200" s="29"/>
    </row>
    <row r="201" spans="1:33" s="1" customFormat="1" ht="13.5" customHeight="1">
      <c r="A201" s="6" t="s">
        <v>40</v>
      </c>
      <c r="B201" s="24" t="s">
        <v>411</v>
      </c>
      <c r="C201" s="24"/>
      <c r="D201" s="24"/>
      <c r="E201" s="25" t="s">
        <v>410</v>
      </c>
      <c r="F201" s="25"/>
      <c r="G201" s="25"/>
      <c r="H201" s="25"/>
      <c r="I201" s="25"/>
      <c r="J201" s="26" t="s">
        <v>30</v>
      </c>
      <c r="K201" s="26"/>
      <c r="L201" s="26"/>
      <c r="M201" s="26"/>
      <c r="N201" s="27">
        <f>49289.94</f>
        <v>49289.94</v>
      </c>
      <c r="O201" s="27"/>
      <c r="P201" s="27"/>
      <c r="Q201" s="26" t="s">
        <v>4</v>
      </c>
      <c r="R201" s="26"/>
      <c r="S201" s="28" t="s">
        <v>4</v>
      </c>
      <c r="T201" s="28"/>
      <c r="U201" s="28"/>
      <c r="V201" s="28"/>
      <c r="W201" s="7" t="s">
        <v>4</v>
      </c>
      <c r="X201" s="28" t="s">
        <v>4</v>
      </c>
      <c r="Y201" s="28"/>
      <c r="Z201" s="28"/>
      <c r="AA201" s="28"/>
      <c r="AB201" s="26" t="s">
        <v>30</v>
      </c>
      <c r="AC201" s="26"/>
      <c r="AD201" s="26"/>
      <c r="AE201" s="29">
        <f>49289.94</f>
        <v>49289.94</v>
      </c>
      <c r="AF201" s="29"/>
      <c r="AG201" s="29"/>
    </row>
    <row r="202" spans="1:33" s="1" customFormat="1" ht="24" customHeight="1">
      <c r="A202" s="6" t="s">
        <v>64</v>
      </c>
      <c r="B202" s="24" t="s">
        <v>412</v>
      </c>
      <c r="C202" s="24"/>
      <c r="D202" s="24"/>
      <c r="E202" s="25" t="s">
        <v>413</v>
      </c>
      <c r="F202" s="25"/>
      <c r="G202" s="25"/>
      <c r="H202" s="25"/>
      <c r="I202" s="25"/>
      <c r="J202" s="26" t="s">
        <v>30</v>
      </c>
      <c r="K202" s="26"/>
      <c r="L202" s="26"/>
      <c r="M202" s="26"/>
      <c r="N202" s="27">
        <f>6300</f>
        <v>6300</v>
      </c>
      <c r="O202" s="27"/>
      <c r="P202" s="27"/>
      <c r="Q202" s="26" t="s">
        <v>4</v>
      </c>
      <c r="R202" s="26"/>
      <c r="S202" s="28" t="s">
        <v>4</v>
      </c>
      <c r="T202" s="28"/>
      <c r="U202" s="28"/>
      <c r="V202" s="28"/>
      <c r="W202" s="7" t="s">
        <v>4</v>
      </c>
      <c r="X202" s="28" t="s">
        <v>4</v>
      </c>
      <c r="Y202" s="28"/>
      <c r="Z202" s="28"/>
      <c r="AA202" s="28"/>
      <c r="AB202" s="26" t="s">
        <v>30</v>
      </c>
      <c r="AC202" s="26"/>
      <c r="AD202" s="26"/>
      <c r="AE202" s="29">
        <f>6300</f>
        <v>6300</v>
      </c>
      <c r="AF202" s="29"/>
      <c r="AG202" s="29"/>
    </row>
    <row r="203" spans="1:33" s="1" customFormat="1" ht="13.5" customHeight="1">
      <c r="A203" s="6" t="s">
        <v>67</v>
      </c>
      <c r="B203" s="24" t="s">
        <v>414</v>
      </c>
      <c r="C203" s="24"/>
      <c r="D203" s="24"/>
      <c r="E203" s="25" t="s">
        <v>415</v>
      </c>
      <c r="F203" s="25"/>
      <c r="G203" s="25"/>
      <c r="H203" s="25"/>
      <c r="I203" s="25"/>
      <c r="J203" s="26" t="s">
        <v>30</v>
      </c>
      <c r="K203" s="26"/>
      <c r="L203" s="26"/>
      <c r="M203" s="26"/>
      <c r="N203" s="27">
        <f>320522.4</f>
        <v>320522.4</v>
      </c>
      <c r="O203" s="27"/>
      <c r="P203" s="27"/>
      <c r="Q203" s="26" t="s">
        <v>4</v>
      </c>
      <c r="R203" s="26"/>
      <c r="S203" s="28" t="s">
        <v>4</v>
      </c>
      <c r="T203" s="28"/>
      <c r="U203" s="28"/>
      <c r="V203" s="28"/>
      <c r="W203" s="7" t="s">
        <v>4</v>
      </c>
      <c r="X203" s="28" t="s">
        <v>4</v>
      </c>
      <c r="Y203" s="28"/>
      <c r="Z203" s="28"/>
      <c r="AA203" s="28"/>
      <c r="AB203" s="26" t="s">
        <v>30</v>
      </c>
      <c r="AC203" s="26"/>
      <c r="AD203" s="26"/>
      <c r="AE203" s="29">
        <f>320522.4</f>
        <v>320522.4</v>
      </c>
      <c r="AF203" s="29"/>
      <c r="AG203" s="29"/>
    </row>
    <row r="204" spans="1:33" s="1" customFormat="1" ht="13.5" customHeight="1">
      <c r="A204" s="6" t="s">
        <v>70</v>
      </c>
      <c r="B204" s="24" t="s">
        <v>416</v>
      </c>
      <c r="C204" s="24"/>
      <c r="D204" s="24"/>
      <c r="E204" s="25" t="s">
        <v>417</v>
      </c>
      <c r="F204" s="25"/>
      <c r="G204" s="25"/>
      <c r="H204" s="25"/>
      <c r="I204" s="25"/>
      <c r="J204" s="26" t="s">
        <v>30</v>
      </c>
      <c r="K204" s="26"/>
      <c r="L204" s="26"/>
      <c r="M204" s="26"/>
      <c r="N204" s="27">
        <f>3025</f>
        <v>3025</v>
      </c>
      <c r="O204" s="27"/>
      <c r="P204" s="27"/>
      <c r="Q204" s="26" t="s">
        <v>4</v>
      </c>
      <c r="R204" s="26"/>
      <c r="S204" s="28" t="s">
        <v>4</v>
      </c>
      <c r="T204" s="28"/>
      <c r="U204" s="28"/>
      <c r="V204" s="28"/>
      <c r="W204" s="7" t="s">
        <v>4</v>
      </c>
      <c r="X204" s="28" t="s">
        <v>4</v>
      </c>
      <c r="Y204" s="28"/>
      <c r="Z204" s="28"/>
      <c r="AA204" s="28"/>
      <c r="AB204" s="26" t="s">
        <v>30</v>
      </c>
      <c r="AC204" s="26"/>
      <c r="AD204" s="26"/>
      <c r="AE204" s="29">
        <f>3025</f>
        <v>3025</v>
      </c>
      <c r="AF204" s="29"/>
      <c r="AG204" s="29"/>
    </row>
    <row r="205" spans="1:33" s="1" customFormat="1" ht="24" customHeight="1">
      <c r="A205" s="6" t="s">
        <v>73</v>
      </c>
      <c r="B205" s="24" t="s">
        <v>418</v>
      </c>
      <c r="C205" s="24"/>
      <c r="D205" s="24"/>
      <c r="E205" s="25" t="s">
        <v>419</v>
      </c>
      <c r="F205" s="25"/>
      <c r="G205" s="25"/>
      <c r="H205" s="25"/>
      <c r="I205" s="25"/>
      <c r="J205" s="26" t="s">
        <v>30</v>
      </c>
      <c r="K205" s="26"/>
      <c r="L205" s="26"/>
      <c r="M205" s="26"/>
      <c r="N205" s="27">
        <f>50032.4</f>
        <v>50032.4</v>
      </c>
      <c r="O205" s="27"/>
      <c r="P205" s="27"/>
      <c r="Q205" s="26" t="s">
        <v>4</v>
      </c>
      <c r="R205" s="26"/>
      <c r="S205" s="28" t="s">
        <v>4</v>
      </c>
      <c r="T205" s="28"/>
      <c r="U205" s="28"/>
      <c r="V205" s="28"/>
      <c r="W205" s="7" t="s">
        <v>4</v>
      </c>
      <c r="X205" s="28" t="s">
        <v>4</v>
      </c>
      <c r="Y205" s="28"/>
      <c r="Z205" s="28"/>
      <c r="AA205" s="28"/>
      <c r="AB205" s="26" t="s">
        <v>30</v>
      </c>
      <c r="AC205" s="26"/>
      <c r="AD205" s="26"/>
      <c r="AE205" s="29">
        <f>50032.4</f>
        <v>50032.4</v>
      </c>
      <c r="AF205" s="29"/>
      <c r="AG205" s="29"/>
    </row>
    <row r="206" spans="1:33" s="1" customFormat="1" ht="13.5" customHeight="1">
      <c r="A206" s="6" t="s">
        <v>76</v>
      </c>
      <c r="B206" s="24" t="s">
        <v>420</v>
      </c>
      <c r="C206" s="24"/>
      <c r="D206" s="24"/>
      <c r="E206" s="25" t="s">
        <v>421</v>
      </c>
      <c r="F206" s="25"/>
      <c r="G206" s="25"/>
      <c r="H206" s="25"/>
      <c r="I206" s="25"/>
      <c r="J206" s="26" t="s">
        <v>422</v>
      </c>
      <c r="K206" s="26"/>
      <c r="L206" s="26"/>
      <c r="M206" s="26"/>
      <c r="N206" s="27">
        <f>2573.97</f>
        <v>2573.97</v>
      </c>
      <c r="O206" s="27"/>
      <c r="P206" s="27"/>
      <c r="Q206" s="26" t="s">
        <v>4</v>
      </c>
      <c r="R206" s="26"/>
      <c r="S206" s="28" t="s">
        <v>4</v>
      </c>
      <c r="T206" s="28"/>
      <c r="U206" s="28"/>
      <c r="V206" s="28"/>
      <c r="W206" s="7" t="s">
        <v>4</v>
      </c>
      <c r="X206" s="28" t="s">
        <v>4</v>
      </c>
      <c r="Y206" s="28"/>
      <c r="Z206" s="28"/>
      <c r="AA206" s="28"/>
      <c r="AB206" s="26" t="s">
        <v>422</v>
      </c>
      <c r="AC206" s="26"/>
      <c r="AD206" s="26"/>
      <c r="AE206" s="29">
        <f>2573.97</f>
        <v>2573.97</v>
      </c>
      <c r="AF206" s="29"/>
      <c r="AG206" s="29"/>
    </row>
    <row r="207" spans="1:33" s="1" customFormat="1" ht="13.5" customHeight="1">
      <c r="A207" s="6" t="s">
        <v>79</v>
      </c>
      <c r="B207" s="24" t="s">
        <v>423</v>
      </c>
      <c r="C207" s="24"/>
      <c r="D207" s="24"/>
      <c r="E207" s="25" t="s">
        <v>424</v>
      </c>
      <c r="F207" s="25"/>
      <c r="G207" s="25"/>
      <c r="H207" s="25"/>
      <c r="I207" s="25"/>
      <c r="J207" s="26" t="s">
        <v>30</v>
      </c>
      <c r="K207" s="26"/>
      <c r="L207" s="26"/>
      <c r="M207" s="26"/>
      <c r="N207" s="27">
        <f aca="true" t="shared" si="0" ref="N207:N212">2795</f>
        <v>2795</v>
      </c>
      <c r="O207" s="27"/>
      <c r="P207" s="27"/>
      <c r="Q207" s="26" t="s">
        <v>4</v>
      </c>
      <c r="R207" s="26"/>
      <c r="S207" s="28" t="s">
        <v>4</v>
      </c>
      <c r="T207" s="28"/>
      <c r="U207" s="28"/>
      <c r="V207" s="28"/>
      <c r="W207" s="7" t="s">
        <v>4</v>
      </c>
      <c r="X207" s="28" t="s">
        <v>4</v>
      </c>
      <c r="Y207" s="28"/>
      <c r="Z207" s="28"/>
      <c r="AA207" s="28"/>
      <c r="AB207" s="26" t="s">
        <v>30</v>
      </c>
      <c r="AC207" s="26"/>
      <c r="AD207" s="26"/>
      <c r="AE207" s="29">
        <f aca="true" t="shared" si="1" ref="AE207:AE212">2795</f>
        <v>2795</v>
      </c>
      <c r="AF207" s="29"/>
      <c r="AG207" s="29"/>
    </row>
    <row r="208" spans="1:33" s="1" customFormat="1" ht="13.5" customHeight="1">
      <c r="A208" s="6" t="s">
        <v>82</v>
      </c>
      <c r="B208" s="24" t="s">
        <v>425</v>
      </c>
      <c r="C208" s="24"/>
      <c r="D208" s="24"/>
      <c r="E208" s="25" t="s">
        <v>426</v>
      </c>
      <c r="F208" s="25"/>
      <c r="G208" s="25"/>
      <c r="H208" s="25"/>
      <c r="I208" s="25"/>
      <c r="J208" s="26" t="s">
        <v>30</v>
      </c>
      <c r="K208" s="26"/>
      <c r="L208" s="26"/>
      <c r="M208" s="26"/>
      <c r="N208" s="27">
        <f t="shared" si="0"/>
        <v>2795</v>
      </c>
      <c r="O208" s="27"/>
      <c r="P208" s="27"/>
      <c r="Q208" s="26" t="s">
        <v>4</v>
      </c>
      <c r="R208" s="26"/>
      <c r="S208" s="28" t="s">
        <v>4</v>
      </c>
      <c r="T208" s="28"/>
      <c r="U208" s="28"/>
      <c r="V208" s="28"/>
      <c r="W208" s="7" t="s">
        <v>4</v>
      </c>
      <c r="X208" s="28" t="s">
        <v>4</v>
      </c>
      <c r="Y208" s="28"/>
      <c r="Z208" s="28"/>
      <c r="AA208" s="28"/>
      <c r="AB208" s="26" t="s">
        <v>30</v>
      </c>
      <c r="AC208" s="26"/>
      <c r="AD208" s="26"/>
      <c r="AE208" s="29">
        <f t="shared" si="1"/>
        <v>2795</v>
      </c>
      <c r="AF208" s="29"/>
      <c r="AG208" s="29"/>
    </row>
    <row r="209" spans="1:33" s="1" customFormat="1" ht="13.5" customHeight="1">
      <c r="A209" s="6" t="s">
        <v>85</v>
      </c>
      <c r="B209" s="24" t="s">
        <v>427</v>
      </c>
      <c r="C209" s="24"/>
      <c r="D209" s="24"/>
      <c r="E209" s="25" t="s">
        <v>428</v>
      </c>
      <c r="F209" s="25"/>
      <c r="G209" s="25"/>
      <c r="H209" s="25"/>
      <c r="I209" s="25"/>
      <c r="J209" s="26" t="s">
        <v>30</v>
      </c>
      <c r="K209" s="26"/>
      <c r="L209" s="26"/>
      <c r="M209" s="26"/>
      <c r="N209" s="27">
        <f t="shared" si="0"/>
        <v>2795</v>
      </c>
      <c r="O209" s="27"/>
      <c r="P209" s="27"/>
      <c r="Q209" s="26" t="s">
        <v>4</v>
      </c>
      <c r="R209" s="26"/>
      <c r="S209" s="28" t="s">
        <v>4</v>
      </c>
      <c r="T209" s="28"/>
      <c r="U209" s="28"/>
      <c r="V209" s="28"/>
      <c r="W209" s="7" t="s">
        <v>4</v>
      </c>
      <c r="X209" s="28" t="s">
        <v>4</v>
      </c>
      <c r="Y209" s="28"/>
      <c r="Z209" s="28"/>
      <c r="AA209" s="28"/>
      <c r="AB209" s="26" t="s">
        <v>30</v>
      </c>
      <c r="AC209" s="26"/>
      <c r="AD209" s="26"/>
      <c r="AE209" s="29">
        <f t="shared" si="1"/>
        <v>2795</v>
      </c>
      <c r="AF209" s="29"/>
      <c r="AG209" s="29"/>
    </row>
    <row r="210" spans="1:33" s="1" customFormat="1" ht="13.5" customHeight="1">
      <c r="A210" s="6" t="s">
        <v>88</v>
      </c>
      <c r="B210" s="24" t="s">
        <v>429</v>
      </c>
      <c r="C210" s="24"/>
      <c r="D210" s="24"/>
      <c r="E210" s="25" t="s">
        <v>430</v>
      </c>
      <c r="F210" s="25"/>
      <c r="G210" s="25"/>
      <c r="H210" s="25"/>
      <c r="I210" s="25"/>
      <c r="J210" s="26" t="s">
        <v>30</v>
      </c>
      <c r="K210" s="26"/>
      <c r="L210" s="26"/>
      <c r="M210" s="26"/>
      <c r="N210" s="27">
        <f t="shared" si="0"/>
        <v>2795</v>
      </c>
      <c r="O210" s="27"/>
      <c r="P210" s="27"/>
      <c r="Q210" s="26" t="s">
        <v>4</v>
      </c>
      <c r="R210" s="26"/>
      <c r="S210" s="28" t="s">
        <v>4</v>
      </c>
      <c r="T210" s="28"/>
      <c r="U210" s="28"/>
      <c r="V210" s="28"/>
      <c r="W210" s="7" t="s">
        <v>4</v>
      </c>
      <c r="X210" s="28" t="s">
        <v>4</v>
      </c>
      <c r="Y210" s="28"/>
      <c r="Z210" s="28"/>
      <c r="AA210" s="28"/>
      <c r="AB210" s="26" t="s">
        <v>30</v>
      </c>
      <c r="AC210" s="26"/>
      <c r="AD210" s="26"/>
      <c r="AE210" s="29">
        <f t="shared" si="1"/>
        <v>2795</v>
      </c>
      <c r="AF210" s="29"/>
      <c r="AG210" s="29"/>
    </row>
    <row r="211" spans="1:33" s="1" customFormat="1" ht="13.5" customHeight="1">
      <c r="A211" s="6" t="s">
        <v>91</v>
      </c>
      <c r="B211" s="24" t="s">
        <v>431</v>
      </c>
      <c r="C211" s="24"/>
      <c r="D211" s="24"/>
      <c r="E211" s="25" t="s">
        <v>432</v>
      </c>
      <c r="F211" s="25"/>
      <c r="G211" s="25"/>
      <c r="H211" s="25"/>
      <c r="I211" s="25"/>
      <c r="J211" s="26" t="s">
        <v>30</v>
      </c>
      <c r="K211" s="26"/>
      <c r="L211" s="26"/>
      <c r="M211" s="26"/>
      <c r="N211" s="27">
        <f t="shared" si="0"/>
        <v>2795</v>
      </c>
      <c r="O211" s="27"/>
      <c r="P211" s="27"/>
      <c r="Q211" s="26" t="s">
        <v>4</v>
      </c>
      <c r="R211" s="26"/>
      <c r="S211" s="28" t="s">
        <v>4</v>
      </c>
      <c r="T211" s="28"/>
      <c r="U211" s="28"/>
      <c r="V211" s="28"/>
      <c r="W211" s="7" t="s">
        <v>4</v>
      </c>
      <c r="X211" s="28" t="s">
        <v>4</v>
      </c>
      <c r="Y211" s="28"/>
      <c r="Z211" s="28"/>
      <c r="AA211" s="28"/>
      <c r="AB211" s="26" t="s">
        <v>30</v>
      </c>
      <c r="AC211" s="26"/>
      <c r="AD211" s="26"/>
      <c r="AE211" s="29">
        <f t="shared" si="1"/>
        <v>2795</v>
      </c>
      <c r="AF211" s="29"/>
      <c r="AG211" s="29"/>
    </row>
    <row r="212" spans="1:33" s="1" customFormat="1" ht="13.5" customHeight="1">
      <c r="A212" s="6" t="s">
        <v>94</v>
      </c>
      <c r="B212" s="24" t="s">
        <v>433</v>
      </c>
      <c r="C212" s="24"/>
      <c r="D212" s="24"/>
      <c r="E212" s="25" t="s">
        <v>434</v>
      </c>
      <c r="F212" s="25"/>
      <c r="G212" s="25"/>
      <c r="H212" s="25"/>
      <c r="I212" s="25"/>
      <c r="J212" s="26" t="s">
        <v>30</v>
      </c>
      <c r="K212" s="26"/>
      <c r="L212" s="26"/>
      <c r="M212" s="26"/>
      <c r="N212" s="27">
        <f t="shared" si="0"/>
        <v>2795</v>
      </c>
      <c r="O212" s="27"/>
      <c r="P212" s="27"/>
      <c r="Q212" s="26" t="s">
        <v>4</v>
      </c>
      <c r="R212" s="26"/>
      <c r="S212" s="28" t="s">
        <v>4</v>
      </c>
      <c r="T212" s="28"/>
      <c r="U212" s="28"/>
      <c r="V212" s="28"/>
      <c r="W212" s="7" t="s">
        <v>4</v>
      </c>
      <c r="X212" s="28" t="s">
        <v>4</v>
      </c>
      <c r="Y212" s="28"/>
      <c r="Z212" s="28"/>
      <c r="AA212" s="28"/>
      <c r="AB212" s="26" t="s">
        <v>30</v>
      </c>
      <c r="AC212" s="26"/>
      <c r="AD212" s="26"/>
      <c r="AE212" s="29">
        <f t="shared" si="1"/>
        <v>2795</v>
      </c>
      <c r="AF212" s="29"/>
      <c r="AG212" s="29"/>
    </row>
    <row r="213" spans="1:33" s="1" customFormat="1" ht="13.5" customHeight="1">
      <c r="A213" s="6" t="s">
        <v>186</v>
      </c>
      <c r="B213" s="24" t="s">
        <v>435</v>
      </c>
      <c r="C213" s="24"/>
      <c r="D213" s="24"/>
      <c r="E213" s="25" t="s">
        <v>436</v>
      </c>
      <c r="F213" s="25"/>
      <c r="G213" s="25"/>
      <c r="H213" s="25"/>
      <c r="I213" s="25"/>
      <c r="J213" s="26" t="s">
        <v>31</v>
      </c>
      <c r="K213" s="26"/>
      <c r="L213" s="26"/>
      <c r="M213" s="26"/>
      <c r="N213" s="27">
        <f>2772</f>
        <v>2772</v>
      </c>
      <c r="O213" s="27"/>
      <c r="P213" s="27"/>
      <c r="Q213" s="26" t="s">
        <v>4</v>
      </c>
      <c r="R213" s="26"/>
      <c r="S213" s="28" t="s">
        <v>4</v>
      </c>
      <c r="T213" s="28"/>
      <c r="U213" s="28"/>
      <c r="V213" s="28"/>
      <c r="W213" s="7" t="s">
        <v>4</v>
      </c>
      <c r="X213" s="28" t="s">
        <v>4</v>
      </c>
      <c r="Y213" s="28"/>
      <c r="Z213" s="28"/>
      <c r="AA213" s="28"/>
      <c r="AB213" s="26" t="s">
        <v>31</v>
      </c>
      <c r="AC213" s="26"/>
      <c r="AD213" s="26"/>
      <c r="AE213" s="29">
        <f>2772</f>
        <v>2772</v>
      </c>
      <c r="AF213" s="29"/>
      <c r="AG213" s="29"/>
    </row>
    <row r="214" spans="1:33" s="1" customFormat="1" ht="13.5" customHeight="1">
      <c r="A214" s="6" t="s">
        <v>189</v>
      </c>
      <c r="B214" s="24" t="s">
        <v>437</v>
      </c>
      <c r="C214" s="24"/>
      <c r="D214" s="24"/>
      <c r="E214" s="25" t="s">
        <v>438</v>
      </c>
      <c r="F214" s="25"/>
      <c r="G214" s="25"/>
      <c r="H214" s="25"/>
      <c r="I214" s="25"/>
      <c r="J214" s="26" t="s">
        <v>30</v>
      </c>
      <c r="K214" s="26"/>
      <c r="L214" s="26"/>
      <c r="M214" s="26"/>
      <c r="N214" s="27">
        <f>1480</f>
        <v>1480</v>
      </c>
      <c r="O214" s="27"/>
      <c r="P214" s="27"/>
      <c r="Q214" s="26" t="s">
        <v>4</v>
      </c>
      <c r="R214" s="26"/>
      <c r="S214" s="28" t="s">
        <v>4</v>
      </c>
      <c r="T214" s="28"/>
      <c r="U214" s="28"/>
      <c r="V214" s="28"/>
      <c r="W214" s="7" t="s">
        <v>4</v>
      </c>
      <c r="X214" s="28" t="s">
        <v>4</v>
      </c>
      <c r="Y214" s="28"/>
      <c r="Z214" s="28"/>
      <c r="AA214" s="28"/>
      <c r="AB214" s="26" t="s">
        <v>30</v>
      </c>
      <c r="AC214" s="26"/>
      <c r="AD214" s="26"/>
      <c r="AE214" s="29">
        <f>1480</f>
        <v>1480</v>
      </c>
      <c r="AF214" s="29"/>
      <c r="AG214" s="29"/>
    </row>
    <row r="215" spans="1:33" s="1" customFormat="1" ht="13.5" customHeight="1">
      <c r="A215" s="6" t="s">
        <v>192</v>
      </c>
      <c r="B215" s="24" t="s">
        <v>439</v>
      </c>
      <c r="C215" s="24"/>
      <c r="D215" s="24"/>
      <c r="E215" s="25" t="s">
        <v>440</v>
      </c>
      <c r="F215" s="25"/>
      <c r="G215" s="25"/>
      <c r="H215" s="25"/>
      <c r="I215" s="25"/>
      <c r="J215" s="26" t="s">
        <v>30</v>
      </c>
      <c r="K215" s="26"/>
      <c r="L215" s="26"/>
      <c r="M215" s="26"/>
      <c r="N215" s="27">
        <f>9567.6</f>
        <v>9567.6</v>
      </c>
      <c r="O215" s="27"/>
      <c r="P215" s="27"/>
      <c r="Q215" s="26" t="s">
        <v>4</v>
      </c>
      <c r="R215" s="26"/>
      <c r="S215" s="28" t="s">
        <v>4</v>
      </c>
      <c r="T215" s="28"/>
      <c r="U215" s="28"/>
      <c r="V215" s="28"/>
      <c r="W215" s="7" t="s">
        <v>4</v>
      </c>
      <c r="X215" s="28" t="s">
        <v>4</v>
      </c>
      <c r="Y215" s="28"/>
      <c r="Z215" s="28"/>
      <c r="AA215" s="28"/>
      <c r="AB215" s="26" t="s">
        <v>30</v>
      </c>
      <c r="AC215" s="26"/>
      <c r="AD215" s="26"/>
      <c r="AE215" s="29">
        <f>9567.6</f>
        <v>9567.6</v>
      </c>
      <c r="AF215" s="29"/>
      <c r="AG215" s="29"/>
    </row>
    <row r="216" spans="1:33" s="1" customFormat="1" ht="13.5" customHeight="1">
      <c r="A216" s="6" t="s">
        <v>195</v>
      </c>
      <c r="B216" s="24" t="s">
        <v>441</v>
      </c>
      <c r="C216" s="24"/>
      <c r="D216" s="24"/>
      <c r="E216" s="25" t="s">
        <v>440</v>
      </c>
      <c r="F216" s="25"/>
      <c r="G216" s="25"/>
      <c r="H216" s="25"/>
      <c r="I216" s="25"/>
      <c r="J216" s="26" t="s">
        <v>30</v>
      </c>
      <c r="K216" s="26"/>
      <c r="L216" s="26"/>
      <c r="M216" s="26"/>
      <c r="N216" s="27">
        <f>6692.4</f>
        <v>6692.4</v>
      </c>
      <c r="O216" s="27"/>
      <c r="P216" s="27"/>
      <c r="Q216" s="26" t="s">
        <v>4</v>
      </c>
      <c r="R216" s="26"/>
      <c r="S216" s="28" t="s">
        <v>4</v>
      </c>
      <c r="T216" s="28"/>
      <c r="U216" s="28"/>
      <c r="V216" s="28"/>
      <c r="W216" s="7" t="s">
        <v>4</v>
      </c>
      <c r="X216" s="28" t="s">
        <v>4</v>
      </c>
      <c r="Y216" s="28"/>
      <c r="Z216" s="28"/>
      <c r="AA216" s="28"/>
      <c r="AB216" s="26" t="s">
        <v>30</v>
      </c>
      <c r="AC216" s="26"/>
      <c r="AD216" s="26"/>
      <c r="AE216" s="29">
        <f>6692.4</f>
        <v>6692.4</v>
      </c>
      <c r="AF216" s="29"/>
      <c r="AG216" s="29"/>
    </row>
    <row r="217" spans="1:33" s="1" customFormat="1" ht="13.5" customHeight="1">
      <c r="A217" s="6" t="s">
        <v>198</v>
      </c>
      <c r="B217" s="24" t="s">
        <v>442</v>
      </c>
      <c r="C217" s="24"/>
      <c r="D217" s="24"/>
      <c r="E217" s="25" t="s">
        <v>440</v>
      </c>
      <c r="F217" s="25"/>
      <c r="G217" s="25"/>
      <c r="H217" s="25"/>
      <c r="I217" s="25"/>
      <c r="J217" s="26" t="s">
        <v>30</v>
      </c>
      <c r="K217" s="26"/>
      <c r="L217" s="26"/>
      <c r="M217" s="26"/>
      <c r="N217" s="27">
        <f>6007.8</f>
        <v>6007.8</v>
      </c>
      <c r="O217" s="27"/>
      <c r="P217" s="27"/>
      <c r="Q217" s="26" t="s">
        <v>4</v>
      </c>
      <c r="R217" s="26"/>
      <c r="S217" s="28" t="s">
        <v>4</v>
      </c>
      <c r="T217" s="28"/>
      <c r="U217" s="28"/>
      <c r="V217" s="28"/>
      <c r="W217" s="7" t="s">
        <v>4</v>
      </c>
      <c r="X217" s="28" t="s">
        <v>4</v>
      </c>
      <c r="Y217" s="28"/>
      <c r="Z217" s="28"/>
      <c r="AA217" s="28"/>
      <c r="AB217" s="26" t="s">
        <v>30</v>
      </c>
      <c r="AC217" s="26"/>
      <c r="AD217" s="26"/>
      <c r="AE217" s="29">
        <f>6007.8</f>
        <v>6007.8</v>
      </c>
      <c r="AF217" s="29"/>
      <c r="AG217" s="29"/>
    </row>
    <row r="218" spans="1:33" s="1" customFormat="1" ht="13.5" customHeight="1">
      <c r="A218" s="6" t="s">
        <v>201</v>
      </c>
      <c r="B218" s="24" t="s">
        <v>443</v>
      </c>
      <c r="C218" s="24"/>
      <c r="D218" s="24"/>
      <c r="E218" s="25" t="s">
        <v>444</v>
      </c>
      <c r="F218" s="25"/>
      <c r="G218" s="25"/>
      <c r="H218" s="25"/>
      <c r="I218" s="25"/>
      <c r="J218" s="26" t="s">
        <v>30</v>
      </c>
      <c r="K218" s="26"/>
      <c r="L218" s="26"/>
      <c r="M218" s="26"/>
      <c r="N218" s="27">
        <f>7700</f>
        <v>7700</v>
      </c>
      <c r="O218" s="27"/>
      <c r="P218" s="27"/>
      <c r="Q218" s="26" t="s">
        <v>4</v>
      </c>
      <c r="R218" s="26"/>
      <c r="S218" s="28" t="s">
        <v>4</v>
      </c>
      <c r="T218" s="28"/>
      <c r="U218" s="28"/>
      <c r="V218" s="28"/>
      <c r="W218" s="7" t="s">
        <v>4</v>
      </c>
      <c r="X218" s="28" t="s">
        <v>4</v>
      </c>
      <c r="Y218" s="28"/>
      <c r="Z218" s="28"/>
      <c r="AA218" s="28"/>
      <c r="AB218" s="26" t="s">
        <v>30</v>
      </c>
      <c r="AC218" s="26"/>
      <c r="AD218" s="26"/>
      <c r="AE218" s="29">
        <f>7700</f>
        <v>7700</v>
      </c>
      <c r="AF218" s="29"/>
      <c r="AG218" s="29"/>
    </row>
    <row r="219" spans="1:33" s="1" customFormat="1" ht="13.5" customHeight="1">
      <c r="A219" s="6" t="s">
        <v>98</v>
      </c>
      <c r="B219" s="24" t="s">
        <v>445</v>
      </c>
      <c r="C219" s="24"/>
      <c r="D219" s="24"/>
      <c r="E219" s="25" t="s">
        <v>446</v>
      </c>
      <c r="F219" s="25"/>
      <c r="G219" s="25"/>
      <c r="H219" s="25"/>
      <c r="I219" s="25"/>
      <c r="J219" s="26" t="s">
        <v>30</v>
      </c>
      <c r="K219" s="26"/>
      <c r="L219" s="26"/>
      <c r="M219" s="26"/>
      <c r="N219" s="27">
        <f>6800</f>
        <v>6800</v>
      </c>
      <c r="O219" s="27"/>
      <c r="P219" s="27"/>
      <c r="Q219" s="26" t="s">
        <v>4</v>
      </c>
      <c r="R219" s="26"/>
      <c r="S219" s="28" t="s">
        <v>4</v>
      </c>
      <c r="T219" s="28"/>
      <c r="U219" s="28"/>
      <c r="V219" s="28"/>
      <c r="W219" s="7" t="s">
        <v>4</v>
      </c>
      <c r="X219" s="28" t="s">
        <v>4</v>
      </c>
      <c r="Y219" s="28"/>
      <c r="Z219" s="28"/>
      <c r="AA219" s="28"/>
      <c r="AB219" s="26" t="s">
        <v>30</v>
      </c>
      <c r="AC219" s="26"/>
      <c r="AD219" s="26"/>
      <c r="AE219" s="29">
        <f>6800</f>
        <v>6800</v>
      </c>
      <c r="AF219" s="29"/>
      <c r="AG219" s="29"/>
    </row>
    <row r="220" spans="1:33" s="1" customFormat="1" ht="24" customHeight="1">
      <c r="A220" s="6" t="s">
        <v>206</v>
      </c>
      <c r="B220" s="24" t="s">
        <v>447</v>
      </c>
      <c r="C220" s="24"/>
      <c r="D220" s="24"/>
      <c r="E220" s="25" t="s">
        <v>448</v>
      </c>
      <c r="F220" s="25"/>
      <c r="G220" s="25"/>
      <c r="H220" s="25"/>
      <c r="I220" s="25"/>
      <c r="J220" s="26" t="s">
        <v>30</v>
      </c>
      <c r="K220" s="26"/>
      <c r="L220" s="26"/>
      <c r="M220" s="26"/>
      <c r="N220" s="27">
        <f>9450</f>
        <v>9450</v>
      </c>
      <c r="O220" s="27"/>
      <c r="P220" s="27"/>
      <c r="Q220" s="26" t="s">
        <v>4</v>
      </c>
      <c r="R220" s="26"/>
      <c r="S220" s="28" t="s">
        <v>4</v>
      </c>
      <c r="T220" s="28"/>
      <c r="U220" s="28"/>
      <c r="V220" s="28"/>
      <c r="W220" s="7" t="s">
        <v>4</v>
      </c>
      <c r="X220" s="28" t="s">
        <v>4</v>
      </c>
      <c r="Y220" s="28"/>
      <c r="Z220" s="28"/>
      <c r="AA220" s="28"/>
      <c r="AB220" s="26" t="s">
        <v>30</v>
      </c>
      <c r="AC220" s="26"/>
      <c r="AD220" s="26"/>
      <c r="AE220" s="29">
        <f>9450</f>
        <v>9450</v>
      </c>
      <c r="AF220" s="29"/>
      <c r="AG220" s="29"/>
    </row>
    <row r="221" spans="1:33" s="1" customFormat="1" ht="13.5" customHeight="1">
      <c r="A221" s="6" t="s">
        <v>209</v>
      </c>
      <c r="B221" s="24" t="s">
        <v>449</v>
      </c>
      <c r="C221" s="24"/>
      <c r="D221" s="24"/>
      <c r="E221" s="25" t="s">
        <v>450</v>
      </c>
      <c r="F221" s="25"/>
      <c r="G221" s="25"/>
      <c r="H221" s="25"/>
      <c r="I221" s="25"/>
      <c r="J221" s="26" t="s">
        <v>30</v>
      </c>
      <c r="K221" s="26"/>
      <c r="L221" s="26"/>
      <c r="M221" s="26"/>
      <c r="N221" s="27">
        <f>25136.88</f>
        <v>25136.88</v>
      </c>
      <c r="O221" s="27"/>
      <c r="P221" s="27"/>
      <c r="Q221" s="26" t="s">
        <v>4</v>
      </c>
      <c r="R221" s="26"/>
      <c r="S221" s="28" t="s">
        <v>4</v>
      </c>
      <c r="T221" s="28"/>
      <c r="U221" s="28"/>
      <c r="V221" s="28"/>
      <c r="W221" s="7" t="s">
        <v>4</v>
      </c>
      <c r="X221" s="28" t="s">
        <v>4</v>
      </c>
      <c r="Y221" s="28"/>
      <c r="Z221" s="28"/>
      <c r="AA221" s="28"/>
      <c r="AB221" s="26" t="s">
        <v>30</v>
      </c>
      <c r="AC221" s="26"/>
      <c r="AD221" s="26"/>
      <c r="AE221" s="29">
        <f>25136.88</f>
        <v>25136.88</v>
      </c>
      <c r="AF221" s="29"/>
      <c r="AG221" s="29"/>
    </row>
    <row r="222" spans="1:33" s="1" customFormat="1" ht="13.5" customHeight="1">
      <c r="A222" s="6" t="s">
        <v>212</v>
      </c>
      <c r="B222" s="24" t="s">
        <v>451</v>
      </c>
      <c r="C222" s="24"/>
      <c r="D222" s="24"/>
      <c r="E222" s="25" t="s">
        <v>452</v>
      </c>
      <c r="F222" s="25"/>
      <c r="G222" s="25"/>
      <c r="H222" s="25"/>
      <c r="I222" s="25"/>
      <c r="J222" s="26" t="s">
        <v>30</v>
      </c>
      <c r="K222" s="26"/>
      <c r="L222" s="26"/>
      <c r="M222" s="26"/>
      <c r="N222" s="27">
        <f>3973.12</f>
        <v>3973.12</v>
      </c>
      <c r="O222" s="27"/>
      <c r="P222" s="27"/>
      <c r="Q222" s="26" t="s">
        <v>4</v>
      </c>
      <c r="R222" s="26"/>
      <c r="S222" s="28" t="s">
        <v>4</v>
      </c>
      <c r="T222" s="28"/>
      <c r="U222" s="28"/>
      <c r="V222" s="28"/>
      <c r="W222" s="7" t="s">
        <v>4</v>
      </c>
      <c r="X222" s="28" t="s">
        <v>4</v>
      </c>
      <c r="Y222" s="28"/>
      <c r="Z222" s="28"/>
      <c r="AA222" s="28"/>
      <c r="AB222" s="26" t="s">
        <v>30</v>
      </c>
      <c r="AC222" s="26"/>
      <c r="AD222" s="26"/>
      <c r="AE222" s="29">
        <f>3973.12</f>
        <v>3973.12</v>
      </c>
      <c r="AF222" s="29"/>
      <c r="AG222" s="29"/>
    </row>
    <row r="223" spans="1:33" s="1" customFormat="1" ht="33.75" customHeight="1">
      <c r="A223" s="6" t="s">
        <v>214</v>
      </c>
      <c r="B223" s="24" t="s">
        <v>453</v>
      </c>
      <c r="C223" s="24"/>
      <c r="D223" s="24"/>
      <c r="E223" s="25" t="s">
        <v>454</v>
      </c>
      <c r="F223" s="25"/>
      <c r="G223" s="25"/>
      <c r="H223" s="25"/>
      <c r="I223" s="25"/>
      <c r="J223" s="26" t="s">
        <v>30</v>
      </c>
      <c r="K223" s="26"/>
      <c r="L223" s="26"/>
      <c r="M223" s="26"/>
      <c r="N223" s="27">
        <f>17000</f>
        <v>17000</v>
      </c>
      <c r="O223" s="27"/>
      <c r="P223" s="27"/>
      <c r="Q223" s="26" t="s">
        <v>4</v>
      </c>
      <c r="R223" s="26"/>
      <c r="S223" s="28" t="s">
        <v>4</v>
      </c>
      <c r="T223" s="28"/>
      <c r="U223" s="28"/>
      <c r="V223" s="28"/>
      <c r="W223" s="7" t="s">
        <v>4</v>
      </c>
      <c r="X223" s="28" t="s">
        <v>4</v>
      </c>
      <c r="Y223" s="28"/>
      <c r="Z223" s="28"/>
      <c r="AA223" s="28"/>
      <c r="AB223" s="26" t="s">
        <v>30</v>
      </c>
      <c r="AC223" s="26"/>
      <c r="AD223" s="26"/>
      <c r="AE223" s="29">
        <f>17000</f>
        <v>17000</v>
      </c>
      <c r="AF223" s="29"/>
      <c r="AG223" s="29"/>
    </row>
    <row r="224" spans="1:33" s="1" customFormat="1" ht="24" customHeight="1">
      <c r="A224" s="6" t="s">
        <v>216</v>
      </c>
      <c r="B224" s="24" t="s">
        <v>455</v>
      </c>
      <c r="C224" s="24"/>
      <c r="D224" s="24"/>
      <c r="E224" s="25" t="s">
        <v>456</v>
      </c>
      <c r="F224" s="25"/>
      <c r="G224" s="25"/>
      <c r="H224" s="25"/>
      <c r="I224" s="25"/>
      <c r="J224" s="26" t="s">
        <v>30</v>
      </c>
      <c r="K224" s="26"/>
      <c r="L224" s="26"/>
      <c r="M224" s="26"/>
      <c r="N224" s="27">
        <f>2856</f>
        <v>2856</v>
      </c>
      <c r="O224" s="27"/>
      <c r="P224" s="27"/>
      <c r="Q224" s="26" t="s">
        <v>4</v>
      </c>
      <c r="R224" s="26"/>
      <c r="S224" s="28" t="s">
        <v>4</v>
      </c>
      <c r="T224" s="28"/>
      <c r="U224" s="28"/>
      <c r="V224" s="28"/>
      <c r="W224" s="7" t="s">
        <v>4</v>
      </c>
      <c r="X224" s="28" t="s">
        <v>4</v>
      </c>
      <c r="Y224" s="28"/>
      <c r="Z224" s="28"/>
      <c r="AA224" s="28"/>
      <c r="AB224" s="26" t="s">
        <v>30</v>
      </c>
      <c r="AC224" s="26"/>
      <c r="AD224" s="26"/>
      <c r="AE224" s="29">
        <f>2856</f>
        <v>2856</v>
      </c>
      <c r="AF224" s="29"/>
      <c r="AG224" s="29"/>
    </row>
    <row r="225" spans="1:33" s="1" customFormat="1" ht="13.5" customHeight="1">
      <c r="A225" s="6" t="s">
        <v>219</v>
      </c>
      <c r="B225" s="24" t="s">
        <v>457</v>
      </c>
      <c r="C225" s="24"/>
      <c r="D225" s="24"/>
      <c r="E225" s="25" t="s">
        <v>458</v>
      </c>
      <c r="F225" s="25"/>
      <c r="G225" s="25"/>
      <c r="H225" s="25"/>
      <c r="I225" s="25"/>
      <c r="J225" s="26" t="s">
        <v>30</v>
      </c>
      <c r="K225" s="26"/>
      <c r="L225" s="26"/>
      <c r="M225" s="26"/>
      <c r="N225" s="27">
        <f>2200</f>
        <v>2200</v>
      </c>
      <c r="O225" s="27"/>
      <c r="P225" s="27"/>
      <c r="Q225" s="26" t="s">
        <v>4</v>
      </c>
      <c r="R225" s="26"/>
      <c r="S225" s="28" t="s">
        <v>4</v>
      </c>
      <c r="T225" s="28"/>
      <c r="U225" s="28"/>
      <c r="V225" s="28"/>
      <c r="W225" s="7" t="s">
        <v>4</v>
      </c>
      <c r="X225" s="28" t="s">
        <v>4</v>
      </c>
      <c r="Y225" s="28"/>
      <c r="Z225" s="28"/>
      <c r="AA225" s="28"/>
      <c r="AB225" s="26" t="s">
        <v>30</v>
      </c>
      <c r="AC225" s="26"/>
      <c r="AD225" s="26"/>
      <c r="AE225" s="29">
        <f>2200</f>
        <v>2200</v>
      </c>
      <c r="AF225" s="29"/>
      <c r="AG225" s="29"/>
    </row>
    <row r="226" spans="1:33" s="1" customFormat="1" ht="24" customHeight="1">
      <c r="A226" s="6" t="s">
        <v>222</v>
      </c>
      <c r="B226" s="24" t="s">
        <v>459</v>
      </c>
      <c r="C226" s="24"/>
      <c r="D226" s="24"/>
      <c r="E226" s="25" t="s">
        <v>460</v>
      </c>
      <c r="F226" s="25"/>
      <c r="G226" s="25"/>
      <c r="H226" s="25"/>
      <c r="I226" s="25"/>
      <c r="J226" s="26" t="s">
        <v>30</v>
      </c>
      <c r="K226" s="26"/>
      <c r="L226" s="26"/>
      <c r="M226" s="26"/>
      <c r="N226" s="27">
        <f>1595</f>
        <v>1595</v>
      </c>
      <c r="O226" s="27"/>
      <c r="P226" s="27"/>
      <c r="Q226" s="26" t="s">
        <v>4</v>
      </c>
      <c r="R226" s="26"/>
      <c r="S226" s="28" t="s">
        <v>4</v>
      </c>
      <c r="T226" s="28"/>
      <c r="U226" s="28"/>
      <c r="V226" s="28"/>
      <c r="W226" s="7" t="s">
        <v>4</v>
      </c>
      <c r="X226" s="28" t="s">
        <v>4</v>
      </c>
      <c r="Y226" s="28"/>
      <c r="Z226" s="28"/>
      <c r="AA226" s="28"/>
      <c r="AB226" s="26" t="s">
        <v>30</v>
      </c>
      <c r="AC226" s="26"/>
      <c r="AD226" s="26"/>
      <c r="AE226" s="29">
        <f>1595</f>
        <v>1595</v>
      </c>
      <c r="AF226" s="29"/>
      <c r="AG226" s="29"/>
    </row>
    <row r="227" spans="1:33" s="1" customFormat="1" ht="13.5" customHeight="1">
      <c r="A227" s="6" t="s">
        <v>225</v>
      </c>
      <c r="B227" s="24" t="s">
        <v>461</v>
      </c>
      <c r="C227" s="24"/>
      <c r="D227" s="24"/>
      <c r="E227" s="25" t="s">
        <v>462</v>
      </c>
      <c r="F227" s="25"/>
      <c r="G227" s="25"/>
      <c r="H227" s="25"/>
      <c r="I227" s="25"/>
      <c r="J227" s="26" t="s">
        <v>30</v>
      </c>
      <c r="K227" s="26"/>
      <c r="L227" s="26"/>
      <c r="M227" s="26"/>
      <c r="N227" s="27">
        <f>2160</f>
        <v>2160</v>
      </c>
      <c r="O227" s="27"/>
      <c r="P227" s="27"/>
      <c r="Q227" s="26" t="s">
        <v>4</v>
      </c>
      <c r="R227" s="26"/>
      <c r="S227" s="28" t="s">
        <v>4</v>
      </c>
      <c r="T227" s="28"/>
      <c r="U227" s="28"/>
      <c r="V227" s="28"/>
      <c r="W227" s="7" t="s">
        <v>4</v>
      </c>
      <c r="X227" s="28" t="s">
        <v>4</v>
      </c>
      <c r="Y227" s="28"/>
      <c r="Z227" s="28"/>
      <c r="AA227" s="28"/>
      <c r="AB227" s="26" t="s">
        <v>30</v>
      </c>
      <c r="AC227" s="26"/>
      <c r="AD227" s="26"/>
      <c r="AE227" s="29">
        <f>2160</f>
        <v>2160</v>
      </c>
      <c r="AF227" s="29"/>
      <c r="AG227" s="29"/>
    </row>
    <row r="228" spans="1:33" s="1" customFormat="1" ht="13.5" customHeight="1">
      <c r="A228" s="6" t="s">
        <v>463</v>
      </c>
      <c r="B228" s="24" t="s">
        <v>464</v>
      </c>
      <c r="C228" s="24"/>
      <c r="D228" s="24"/>
      <c r="E228" s="25" t="s">
        <v>465</v>
      </c>
      <c r="F228" s="25"/>
      <c r="G228" s="25"/>
      <c r="H228" s="25"/>
      <c r="I228" s="25"/>
      <c r="J228" s="26" t="s">
        <v>30</v>
      </c>
      <c r="K228" s="26"/>
      <c r="L228" s="26"/>
      <c r="M228" s="26"/>
      <c r="N228" s="27">
        <f>2990</f>
        <v>2990</v>
      </c>
      <c r="O228" s="27"/>
      <c r="P228" s="27"/>
      <c r="Q228" s="26" t="s">
        <v>4</v>
      </c>
      <c r="R228" s="26"/>
      <c r="S228" s="28" t="s">
        <v>4</v>
      </c>
      <c r="T228" s="28"/>
      <c r="U228" s="28"/>
      <c r="V228" s="28"/>
      <c r="W228" s="7" t="s">
        <v>4</v>
      </c>
      <c r="X228" s="28" t="s">
        <v>4</v>
      </c>
      <c r="Y228" s="28"/>
      <c r="Z228" s="28"/>
      <c r="AA228" s="28"/>
      <c r="AB228" s="26" t="s">
        <v>30</v>
      </c>
      <c r="AC228" s="26"/>
      <c r="AD228" s="26"/>
      <c r="AE228" s="29">
        <f>2990</f>
        <v>2990</v>
      </c>
      <c r="AF228" s="29"/>
      <c r="AG228" s="29"/>
    </row>
    <row r="229" spans="1:33" s="1" customFormat="1" ht="13.5" customHeight="1">
      <c r="A229" s="6" t="s">
        <v>466</v>
      </c>
      <c r="B229" s="24" t="s">
        <v>467</v>
      </c>
      <c r="C229" s="24"/>
      <c r="D229" s="24"/>
      <c r="E229" s="25" t="s">
        <v>468</v>
      </c>
      <c r="F229" s="25"/>
      <c r="G229" s="25"/>
      <c r="H229" s="25"/>
      <c r="I229" s="25"/>
      <c r="J229" s="26" t="s">
        <v>30</v>
      </c>
      <c r="K229" s="26"/>
      <c r="L229" s="26"/>
      <c r="M229" s="26"/>
      <c r="N229" s="27">
        <f>2990</f>
        <v>2990</v>
      </c>
      <c r="O229" s="27"/>
      <c r="P229" s="27"/>
      <c r="Q229" s="26" t="s">
        <v>4</v>
      </c>
      <c r="R229" s="26"/>
      <c r="S229" s="28" t="s">
        <v>4</v>
      </c>
      <c r="T229" s="28"/>
      <c r="U229" s="28"/>
      <c r="V229" s="28"/>
      <c r="W229" s="7" t="s">
        <v>4</v>
      </c>
      <c r="X229" s="28" t="s">
        <v>4</v>
      </c>
      <c r="Y229" s="28"/>
      <c r="Z229" s="28"/>
      <c r="AA229" s="28"/>
      <c r="AB229" s="26" t="s">
        <v>30</v>
      </c>
      <c r="AC229" s="26"/>
      <c r="AD229" s="26"/>
      <c r="AE229" s="29">
        <f>2990</f>
        <v>2990</v>
      </c>
      <c r="AF229" s="29"/>
      <c r="AG229" s="29"/>
    </row>
    <row r="230" spans="1:33" s="1" customFormat="1" ht="13.5" customHeight="1">
      <c r="A230" s="6" t="s">
        <v>469</v>
      </c>
      <c r="B230" s="24" t="s">
        <v>470</v>
      </c>
      <c r="C230" s="24"/>
      <c r="D230" s="24"/>
      <c r="E230" s="25" t="s">
        <v>471</v>
      </c>
      <c r="F230" s="25"/>
      <c r="G230" s="25"/>
      <c r="H230" s="25"/>
      <c r="I230" s="25"/>
      <c r="J230" s="26" t="s">
        <v>30</v>
      </c>
      <c r="K230" s="26"/>
      <c r="L230" s="26"/>
      <c r="M230" s="26"/>
      <c r="N230" s="27">
        <f>4556.95</f>
        <v>4556.95</v>
      </c>
      <c r="O230" s="27"/>
      <c r="P230" s="27"/>
      <c r="Q230" s="26" t="s">
        <v>4</v>
      </c>
      <c r="R230" s="26"/>
      <c r="S230" s="28" t="s">
        <v>4</v>
      </c>
      <c r="T230" s="28"/>
      <c r="U230" s="28"/>
      <c r="V230" s="28"/>
      <c r="W230" s="7" t="s">
        <v>4</v>
      </c>
      <c r="X230" s="28" t="s">
        <v>4</v>
      </c>
      <c r="Y230" s="28"/>
      <c r="Z230" s="28"/>
      <c r="AA230" s="28"/>
      <c r="AB230" s="26" t="s">
        <v>30</v>
      </c>
      <c r="AC230" s="26"/>
      <c r="AD230" s="26"/>
      <c r="AE230" s="29">
        <f>4556.95</f>
        <v>4556.95</v>
      </c>
      <c r="AF230" s="29"/>
      <c r="AG230" s="29"/>
    </row>
    <row r="231" spans="1:33" s="1" customFormat="1" ht="13.5" customHeight="1">
      <c r="A231" s="6" t="s">
        <v>472</v>
      </c>
      <c r="B231" s="24" t="s">
        <v>473</v>
      </c>
      <c r="C231" s="24"/>
      <c r="D231" s="24"/>
      <c r="E231" s="25" t="s">
        <v>474</v>
      </c>
      <c r="F231" s="25"/>
      <c r="G231" s="25"/>
      <c r="H231" s="25"/>
      <c r="I231" s="25"/>
      <c r="J231" s="26" t="s">
        <v>30</v>
      </c>
      <c r="K231" s="26"/>
      <c r="L231" s="26"/>
      <c r="M231" s="26"/>
      <c r="N231" s="27">
        <f>3000</f>
        <v>3000</v>
      </c>
      <c r="O231" s="27"/>
      <c r="P231" s="27"/>
      <c r="Q231" s="26" t="s">
        <v>4</v>
      </c>
      <c r="R231" s="26"/>
      <c r="S231" s="28" t="s">
        <v>4</v>
      </c>
      <c r="T231" s="28"/>
      <c r="U231" s="28"/>
      <c r="V231" s="28"/>
      <c r="W231" s="7" t="s">
        <v>4</v>
      </c>
      <c r="X231" s="28" t="s">
        <v>4</v>
      </c>
      <c r="Y231" s="28"/>
      <c r="Z231" s="28"/>
      <c r="AA231" s="28"/>
      <c r="AB231" s="26" t="s">
        <v>30</v>
      </c>
      <c r="AC231" s="26"/>
      <c r="AD231" s="26"/>
      <c r="AE231" s="29">
        <f>3000</f>
        <v>3000</v>
      </c>
      <c r="AF231" s="29"/>
      <c r="AG231" s="29"/>
    </row>
    <row r="232" spans="1:33" s="1" customFormat="1" ht="13.5" customHeight="1">
      <c r="A232" s="6" t="s">
        <v>475</v>
      </c>
      <c r="B232" s="24" t="s">
        <v>476</v>
      </c>
      <c r="C232" s="24"/>
      <c r="D232" s="24"/>
      <c r="E232" s="25" t="s">
        <v>477</v>
      </c>
      <c r="F232" s="25"/>
      <c r="G232" s="25"/>
      <c r="H232" s="25"/>
      <c r="I232" s="25"/>
      <c r="J232" s="26" t="s">
        <v>30</v>
      </c>
      <c r="K232" s="26"/>
      <c r="L232" s="26"/>
      <c r="M232" s="26"/>
      <c r="N232" s="27">
        <f>8357</f>
        <v>8357</v>
      </c>
      <c r="O232" s="27"/>
      <c r="P232" s="27"/>
      <c r="Q232" s="26" t="s">
        <v>4</v>
      </c>
      <c r="R232" s="26"/>
      <c r="S232" s="28" t="s">
        <v>4</v>
      </c>
      <c r="T232" s="28"/>
      <c r="U232" s="28"/>
      <c r="V232" s="28"/>
      <c r="W232" s="7" t="s">
        <v>4</v>
      </c>
      <c r="X232" s="28" t="s">
        <v>4</v>
      </c>
      <c r="Y232" s="28"/>
      <c r="Z232" s="28"/>
      <c r="AA232" s="28"/>
      <c r="AB232" s="26" t="s">
        <v>30</v>
      </c>
      <c r="AC232" s="26"/>
      <c r="AD232" s="26"/>
      <c r="AE232" s="29">
        <f>8357</f>
        <v>8357</v>
      </c>
      <c r="AF232" s="29"/>
      <c r="AG232" s="29"/>
    </row>
    <row r="233" spans="1:33" s="1" customFormat="1" ht="24" customHeight="1">
      <c r="A233" s="6" t="s">
        <v>478</v>
      </c>
      <c r="B233" s="24" t="s">
        <v>479</v>
      </c>
      <c r="C233" s="24"/>
      <c r="D233" s="24"/>
      <c r="E233" s="25" t="s">
        <v>480</v>
      </c>
      <c r="F233" s="25"/>
      <c r="G233" s="25"/>
      <c r="H233" s="25"/>
      <c r="I233" s="25"/>
      <c r="J233" s="26" t="s">
        <v>30</v>
      </c>
      <c r="K233" s="26"/>
      <c r="L233" s="26"/>
      <c r="M233" s="26"/>
      <c r="N233" s="27">
        <f>27107.64</f>
        <v>27107.64</v>
      </c>
      <c r="O233" s="27"/>
      <c r="P233" s="27"/>
      <c r="Q233" s="26" t="s">
        <v>4</v>
      </c>
      <c r="R233" s="26"/>
      <c r="S233" s="28" t="s">
        <v>4</v>
      </c>
      <c r="T233" s="28"/>
      <c r="U233" s="28"/>
      <c r="V233" s="28"/>
      <c r="W233" s="7" t="s">
        <v>4</v>
      </c>
      <c r="X233" s="28" t="s">
        <v>4</v>
      </c>
      <c r="Y233" s="28"/>
      <c r="Z233" s="28"/>
      <c r="AA233" s="28"/>
      <c r="AB233" s="26" t="s">
        <v>30</v>
      </c>
      <c r="AC233" s="26"/>
      <c r="AD233" s="26"/>
      <c r="AE233" s="29">
        <f>27107.64</f>
        <v>27107.64</v>
      </c>
      <c r="AF233" s="29"/>
      <c r="AG233" s="29"/>
    </row>
    <row r="234" spans="1:33" s="1" customFormat="1" ht="13.5" customHeight="1">
      <c r="A234" s="6" t="s">
        <v>481</v>
      </c>
      <c r="B234" s="24" t="s">
        <v>482</v>
      </c>
      <c r="C234" s="24"/>
      <c r="D234" s="24"/>
      <c r="E234" s="25" t="s">
        <v>483</v>
      </c>
      <c r="F234" s="25"/>
      <c r="G234" s="25"/>
      <c r="H234" s="25"/>
      <c r="I234" s="25"/>
      <c r="J234" s="26" t="s">
        <v>30</v>
      </c>
      <c r="K234" s="26"/>
      <c r="L234" s="26"/>
      <c r="M234" s="26"/>
      <c r="N234" s="27">
        <f>3900</f>
        <v>3900</v>
      </c>
      <c r="O234" s="27"/>
      <c r="P234" s="27"/>
      <c r="Q234" s="26" t="s">
        <v>4</v>
      </c>
      <c r="R234" s="26"/>
      <c r="S234" s="28" t="s">
        <v>4</v>
      </c>
      <c r="T234" s="28"/>
      <c r="U234" s="28"/>
      <c r="V234" s="28"/>
      <c r="W234" s="7" t="s">
        <v>4</v>
      </c>
      <c r="X234" s="28" t="s">
        <v>4</v>
      </c>
      <c r="Y234" s="28"/>
      <c r="Z234" s="28"/>
      <c r="AA234" s="28"/>
      <c r="AB234" s="26" t="s">
        <v>30</v>
      </c>
      <c r="AC234" s="26"/>
      <c r="AD234" s="26"/>
      <c r="AE234" s="29">
        <f>3900</f>
        <v>3900</v>
      </c>
      <c r="AF234" s="29"/>
      <c r="AG234" s="29"/>
    </row>
    <row r="235" spans="1:33" s="1" customFormat="1" ht="13.5" customHeight="1">
      <c r="A235" s="6" t="s">
        <v>229</v>
      </c>
      <c r="B235" s="24" t="s">
        <v>484</v>
      </c>
      <c r="C235" s="24"/>
      <c r="D235" s="24"/>
      <c r="E235" s="25" t="s">
        <v>485</v>
      </c>
      <c r="F235" s="25"/>
      <c r="G235" s="25"/>
      <c r="H235" s="25"/>
      <c r="I235" s="25"/>
      <c r="J235" s="26" t="s">
        <v>30</v>
      </c>
      <c r="K235" s="26"/>
      <c r="L235" s="26"/>
      <c r="M235" s="26"/>
      <c r="N235" s="27">
        <f>1875.44</f>
        <v>1875.44</v>
      </c>
      <c r="O235" s="27"/>
      <c r="P235" s="27"/>
      <c r="Q235" s="26" t="s">
        <v>4</v>
      </c>
      <c r="R235" s="26"/>
      <c r="S235" s="28" t="s">
        <v>4</v>
      </c>
      <c r="T235" s="28"/>
      <c r="U235" s="28"/>
      <c r="V235" s="28"/>
      <c r="W235" s="7" t="s">
        <v>4</v>
      </c>
      <c r="X235" s="28" t="s">
        <v>4</v>
      </c>
      <c r="Y235" s="28"/>
      <c r="Z235" s="28"/>
      <c r="AA235" s="28"/>
      <c r="AB235" s="26" t="s">
        <v>30</v>
      </c>
      <c r="AC235" s="26"/>
      <c r="AD235" s="26"/>
      <c r="AE235" s="29">
        <f>1875.44</f>
        <v>1875.44</v>
      </c>
      <c r="AF235" s="29"/>
      <c r="AG235" s="29"/>
    </row>
    <row r="236" spans="1:33" s="1" customFormat="1" ht="24" customHeight="1">
      <c r="A236" s="6" t="s">
        <v>486</v>
      </c>
      <c r="B236" s="24" t="s">
        <v>487</v>
      </c>
      <c r="C236" s="24"/>
      <c r="D236" s="24"/>
      <c r="E236" s="25" t="s">
        <v>488</v>
      </c>
      <c r="F236" s="25"/>
      <c r="G236" s="25"/>
      <c r="H236" s="25"/>
      <c r="I236" s="25"/>
      <c r="J236" s="26" t="s">
        <v>30</v>
      </c>
      <c r="K236" s="26"/>
      <c r="L236" s="26"/>
      <c r="M236" s="26"/>
      <c r="N236" s="27">
        <f>8672.58</f>
        <v>8672.58</v>
      </c>
      <c r="O236" s="27"/>
      <c r="P236" s="27"/>
      <c r="Q236" s="26" t="s">
        <v>4</v>
      </c>
      <c r="R236" s="26"/>
      <c r="S236" s="28" t="s">
        <v>4</v>
      </c>
      <c r="T236" s="28"/>
      <c r="U236" s="28"/>
      <c r="V236" s="28"/>
      <c r="W236" s="7" t="s">
        <v>4</v>
      </c>
      <c r="X236" s="28" t="s">
        <v>4</v>
      </c>
      <c r="Y236" s="28"/>
      <c r="Z236" s="28"/>
      <c r="AA236" s="28"/>
      <c r="AB236" s="26" t="s">
        <v>30</v>
      </c>
      <c r="AC236" s="26"/>
      <c r="AD236" s="26"/>
      <c r="AE236" s="29">
        <f>8672.58</f>
        <v>8672.58</v>
      </c>
      <c r="AF236" s="29"/>
      <c r="AG236" s="29"/>
    </row>
    <row r="237" spans="1:33" s="1" customFormat="1" ht="12" customHeight="1">
      <c r="A237" s="30" t="s">
        <v>489</v>
      </c>
      <c r="B237" s="30"/>
      <c r="C237" s="30"/>
      <c r="D237" s="30"/>
      <c r="E237" s="30"/>
      <c r="F237" s="30"/>
      <c r="G237" s="30"/>
      <c r="H237" s="30"/>
      <c r="I237" s="30"/>
      <c r="J237" s="31" t="s">
        <v>490</v>
      </c>
      <c r="K237" s="31"/>
      <c r="L237" s="31"/>
      <c r="M237" s="31"/>
      <c r="N237" s="32">
        <f>1725139.31</f>
        <v>1725139.31</v>
      </c>
      <c r="O237" s="32"/>
      <c r="P237" s="32"/>
      <c r="Q237" s="31" t="s">
        <v>4</v>
      </c>
      <c r="R237" s="31"/>
      <c r="S237" s="33" t="s">
        <v>4</v>
      </c>
      <c r="T237" s="33"/>
      <c r="U237" s="33"/>
      <c r="V237" s="33"/>
      <c r="W237" s="8" t="s">
        <v>4</v>
      </c>
      <c r="X237" s="33" t="s">
        <v>4</v>
      </c>
      <c r="Y237" s="33"/>
      <c r="Z237" s="33"/>
      <c r="AA237" s="33"/>
      <c r="AB237" s="31" t="s">
        <v>490</v>
      </c>
      <c r="AC237" s="31"/>
      <c r="AD237" s="31"/>
      <c r="AE237" s="34">
        <f>1725139.31</f>
        <v>1725139.31</v>
      </c>
      <c r="AF237" s="34"/>
      <c r="AG237" s="34"/>
    </row>
    <row r="238" spans="1:33" s="1" customFormat="1" ht="12.75" customHeight="1">
      <c r="A238" s="23" t="s">
        <v>491</v>
      </c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</row>
    <row r="239" spans="1:33" s="1" customFormat="1" ht="24" customHeight="1">
      <c r="A239" s="6" t="s">
        <v>30</v>
      </c>
      <c r="B239" s="24" t="s">
        <v>492</v>
      </c>
      <c r="C239" s="24"/>
      <c r="D239" s="24"/>
      <c r="E239" s="25" t="s">
        <v>493</v>
      </c>
      <c r="F239" s="25"/>
      <c r="G239" s="25"/>
      <c r="H239" s="25"/>
      <c r="I239" s="25"/>
      <c r="J239" s="26" t="s">
        <v>30</v>
      </c>
      <c r="K239" s="26"/>
      <c r="L239" s="26"/>
      <c r="M239" s="26"/>
      <c r="N239" s="27">
        <f>31250</f>
        <v>31250</v>
      </c>
      <c r="O239" s="27"/>
      <c r="P239" s="27"/>
      <c r="Q239" s="26" t="s">
        <v>4</v>
      </c>
      <c r="R239" s="26"/>
      <c r="S239" s="28" t="s">
        <v>4</v>
      </c>
      <c r="T239" s="28"/>
      <c r="U239" s="28"/>
      <c r="V239" s="28"/>
      <c r="W239" s="7" t="s">
        <v>4</v>
      </c>
      <c r="X239" s="28" t="s">
        <v>4</v>
      </c>
      <c r="Y239" s="28"/>
      <c r="Z239" s="28"/>
      <c r="AA239" s="28"/>
      <c r="AB239" s="26" t="s">
        <v>30</v>
      </c>
      <c r="AC239" s="26"/>
      <c r="AD239" s="26"/>
      <c r="AE239" s="29">
        <f>31250</f>
        <v>31250</v>
      </c>
      <c r="AF239" s="29"/>
      <c r="AG239" s="29"/>
    </row>
    <row r="240" spans="1:33" s="1" customFormat="1" ht="24" customHeight="1">
      <c r="A240" s="6" t="s">
        <v>31</v>
      </c>
      <c r="B240" s="24" t="s">
        <v>494</v>
      </c>
      <c r="C240" s="24"/>
      <c r="D240" s="24"/>
      <c r="E240" s="25" t="s">
        <v>495</v>
      </c>
      <c r="F240" s="25"/>
      <c r="G240" s="25"/>
      <c r="H240" s="25"/>
      <c r="I240" s="25"/>
      <c r="J240" s="26" t="s">
        <v>30</v>
      </c>
      <c r="K240" s="26"/>
      <c r="L240" s="26"/>
      <c r="M240" s="26"/>
      <c r="N240" s="27">
        <f>31250</f>
        <v>31250</v>
      </c>
      <c r="O240" s="27"/>
      <c r="P240" s="27"/>
      <c r="Q240" s="26" t="s">
        <v>4</v>
      </c>
      <c r="R240" s="26"/>
      <c r="S240" s="28" t="s">
        <v>4</v>
      </c>
      <c r="T240" s="28"/>
      <c r="U240" s="28"/>
      <c r="V240" s="28"/>
      <c r="W240" s="7" t="s">
        <v>4</v>
      </c>
      <c r="X240" s="28" t="s">
        <v>4</v>
      </c>
      <c r="Y240" s="28"/>
      <c r="Z240" s="28"/>
      <c r="AA240" s="28"/>
      <c r="AB240" s="26" t="s">
        <v>30</v>
      </c>
      <c r="AC240" s="26"/>
      <c r="AD240" s="26"/>
      <c r="AE240" s="29">
        <f>31250</f>
        <v>31250</v>
      </c>
      <c r="AF240" s="29"/>
      <c r="AG240" s="29"/>
    </row>
    <row r="241" spans="1:33" s="1" customFormat="1" ht="13.5" customHeight="1">
      <c r="A241" s="6" t="s">
        <v>32</v>
      </c>
      <c r="B241" s="24" t="s">
        <v>496</v>
      </c>
      <c r="C241" s="24"/>
      <c r="D241" s="24"/>
      <c r="E241" s="25" t="s">
        <v>497</v>
      </c>
      <c r="F241" s="25"/>
      <c r="G241" s="25"/>
      <c r="H241" s="25"/>
      <c r="I241" s="25"/>
      <c r="J241" s="26" t="s">
        <v>30</v>
      </c>
      <c r="K241" s="26"/>
      <c r="L241" s="26"/>
      <c r="M241" s="26"/>
      <c r="N241" s="27">
        <f>9890</f>
        <v>9890</v>
      </c>
      <c r="O241" s="27"/>
      <c r="P241" s="27"/>
      <c r="Q241" s="26" t="s">
        <v>4</v>
      </c>
      <c r="R241" s="26"/>
      <c r="S241" s="28" t="s">
        <v>4</v>
      </c>
      <c r="T241" s="28"/>
      <c r="U241" s="28"/>
      <c r="V241" s="28"/>
      <c r="W241" s="7" t="s">
        <v>4</v>
      </c>
      <c r="X241" s="28" t="s">
        <v>4</v>
      </c>
      <c r="Y241" s="28"/>
      <c r="Z241" s="28"/>
      <c r="AA241" s="28"/>
      <c r="AB241" s="26" t="s">
        <v>30</v>
      </c>
      <c r="AC241" s="26"/>
      <c r="AD241" s="26"/>
      <c r="AE241" s="29">
        <f>9890</f>
        <v>9890</v>
      </c>
      <c r="AF241" s="29"/>
      <c r="AG241" s="29"/>
    </row>
    <row r="242" spans="1:33" s="1" customFormat="1" ht="13.5" customHeight="1">
      <c r="A242" s="6" t="s">
        <v>33</v>
      </c>
      <c r="B242" s="24" t="s">
        <v>498</v>
      </c>
      <c r="C242" s="24"/>
      <c r="D242" s="24"/>
      <c r="E242" s="25" t="s">
        <v>499</v>
      </c>
      <c r="F242" s="25"/>
      <c r="G242" s="25"/>
      <c r="H242" s="25"/>
      <c r="I242" s="25"/>
      <c r="J242" s="26" t="s">
        <v>30</v>
      </c>
      <c r="K242" s="26"/>
      <c r="L242" s="26"/>
      <c r="M242" s="26"/>
      <c r="N242" s="27">
        <f>1500</f>
        <v>1500</v>
      </c>
      <c r="O242" s="27"/>
      <c r="P242" s="27"/>
      <c r="Q242" s="26" t="s">
        <v>4</v>
      </c>
      <c r="R242" s="26"/>
      <c r="S242" s="28" t="s">
        <v>4</v>
      </c>
      <c r="T242" s="28"/>
      <c r="U242" s="28"/>
      <c r="V242" s="28"/>
      <c r="W242" s="7" t="s">
        <v>4</v>
      </c>
      <c r="X242" s="28" t="s">
        <v>4</v>
      </c>
      <c r="Y242" s="28"/>
      <c r="Z242" s="28"/>
      <c r="AA242" s="28"/>
      <c r="AB242" s="26" t="s">
        <v>30</v>
      </c>
      <c r="AC242" s="26"/>
      <c r="AD242" s="26"/>
      <c r="AE242" s="29">
        <f>1500</f>
        <v>1500</v>
      </c>
      <c r="AF242" s="29"/>
      <c r="AG242" s="29"/>
    </row>
    <row r="243" spans="1:33" s="1" customFormat="1" ht="13.5" customHeight="1">
      <c r="A243" s="6" t="s">
        <v>34</v>
      </c>
      <c r="B243" s="24" t="s">
        <v>500</v>
      </c>
      <c r="C243" s="24"/>
      <c r="D243" s="24"/>
      <c r="E243" s="25" t="s">
        <v>501</v>
      </c>
      <c r="F243" s="25"/>
      <c r="G243" s="25"/>
      <c r="H243" s="25"/>
      <c r="I243" s="25"/>
      <c r="J243" s="26" t="s">
        <v>30</v>
      </c>
      <c r="K243" s="26"/>
      <c r="L243" s="26"/>
      <c r="M243" s="26"/>
      <c r="N243" s="27">
        <f>1767</f>
        <v>1767</v>
      </c>
      <c r="O243" s="27"/>
      <c r="P243" s="27"/>
      <c r="Q243" s="26" t="s">
        <v>4</v>
      </c>
      <c r="R243" s="26"/>
      <c r="S243" s="28" t="s">
        <v>4</v>
      </c>
      <c r="T243" s="28"/>
      <c r="U243" s="28"/>
      <c r="V243" s="28"/>
      <c r="W243" s="7" t="s">
        <v>4</v>
      </c>
      <c r="X243" s="28" t="s">
        <v>4</v>
      </c>
      <c r="Y243" s="28"/>
      <c r="Z243" s="28"/>
      <c r="AA243" s="28"/>
      <c r="AB243" s="26" t="s">
        <v>30</v>
      </c>
      <c r="AC243" s="26"/>
      <c r="AD243" s="26"/>
      <c r="AE243" s="29">
        <f>1767</f>
        <v>1767</v>
      </c>
      <c r="AF243" s="29"/>
      <c r="AG243" s="29"/>
    </row>
    <row r="244" spans="1:33" s="1" customFormat="1" ht="13.5" customHeight="1">
      <c r="A244" s="6" t="s">
        <v>35</v>
      </c>
      <c r="B244" s="24" t="s">
        <v>502</v>
      </c>
      <c r="C244" s="24"/>
      <c r="D244" s="24"/>
      <c r="E244" s="25" t="s">
        <v>503</v>
      </c>
      <c r="F244" s="25"/>
      <c r="G244" s="25"/>
      <c r="H244" s="25"/>
      <c r="I244" s="25"/>
      <c r="J244" s="26" t="s">
        <v>30</v>
      </c>
      <c r="K244" s="26"/>
      <c r="L244" s="26"/>
      <c r="M244" s="26"/>
      <c r="N244" s="27">
        <f>20938</f>
        <v>20938</v>
      </c>
      <c r="O244" s="27"/>
      <c r="P244" s="27"/>
      <c r="Q244" s="26" t="s">
        <v>4</v>
      </c>
      <c r="R244" s="26"/>
      <c r="S244" s="28" t="s">
        <v>4</v>
      </c>
      <c r="T244" s="28"/>
      <c r="U244" s="28"/>
      <c r="V244" s="28"/>
      <c r="W244" s="7" t="s">
        <v>4</v>
      </c>
      <c r="X244" s="28" t="s">
        <v>4</v>
      </c>
      <c r="Y244" s="28"/>
      <c r="Z244" s="28"/>
      <c r="AA244" s="28"/>
      <c r="AB244" s="26" t="s">
        <v>30</v>
      </c>
      <c r="AC244" s="26"/>
      <c r="AD244" s="26"/>
      <c r="AE244" s="29">
        <f>20938</f>
        <v>20938</v>
      </c>
      <c r="AF244" s="29"/>
      <c r="AG244" s="29"/>
    </row>
    <row r="245" spans="1:33" s="1" customFormat="1" ht="13.5" customHeight="1">
      <c r="A245" s="6" t="s">
        <v>36</v>
      </c>
      <c r="B245" s="24" t="s">
        <v>504</v>
      </c>
      <c r="C245" s="24"/>
      <c r="D245" s="24"/>
      <c r="E245" s="25" t="s">
        <v>505</v>
      </c>
      <c r="F245" s="25"/>
      <c r="G245" s="25"/>
      <c r="H245" s="25"/>
      <c r="I245" s="25"/>
      <c r="J245" s="26" t="s">
        <v>30</v>
      </c>
      <c r="K245" s="26"/>
      <c r="L245" s="26"/>
      <c r="M245" s="26"/>
      <c r="N245" s="27">
        <f>5906.88</f>
        <v>5906.88</v>
      </c>
      <c r="O245" s="27"/>
      <c r="P245" s="27"/>
      <c r="Q245" s="26" t="s">
        <v>4</v>
      </c>
      <c r="R245" s="26"/>
      <c r="S245" s="28" t="s">
        <v>4</v>
      </c>
      <c r="T245" s="28"/>
      <c r="U245" s="28"/>
      <c r="V245" s="28"/>
      <c r="W245" s="7" t="s">
        <v>4</v>
      </c>
      <c r="X245" s="28" t="s">
        <v>4</v>
      </c>
      <c r="Y245" s="28"/>
      <c r="Z245" s="28"/>
      <c r="AA245" s="28"/>
      <c r="AB245" s="26" t="s">
        <v>30</v>
      </c>
      <c r="AC245" s="26"/>
      <c r="AD245" s="26"/>
      <c r="AE245" s="29">
        <f>5906.88</f>
        <v>5906.88</v>
      </c>
      <c r="AF245" s="29"/>
      <c r="AG245" s="29"/>
    </row>
    <row r="246" spans="1:33" s="1" customFormat="1" ht="24" customHeight="1">
      <c r="A246" s="6" t="s">
        <v>37</v>
      </c>
      <c r="B246" s="24" t="s">
        <v>506</v>
      </c>
      <c r="C246" s="24"/>
      <c r="D246" s="24"/>
      <c r="E246" s="25" t="s">
        <v>507</v>
      </c>
      <c r="F246" s="25"/>
      <c r="G246" s="25"/>
      <c r="H246" s="25"/>
      <c r="I246" s="25"/>
      <c r="J246" s="26" t="s">
        <v>30</v>
      </c>
      <c r="K246" s="26"/>
      <c r="L246" s="26"/>
      <c r="M246" s="26"/>
      <c r="N246" s="27">
        <f>4075</f>
        <v>4075</v>
      </c>
      <c r="O246" s="27"/>
      <c r="P246" s="27"/>
      <c r="Q246" s="26" t="s">
        <v>4</v>
      </c>
      <c r="R246" s="26"/>
      <c r="S246" s="28" t="s">
        <v>4</v>
      </c>
      <c r="T246" s="28"/>
      <c r="U246" s="28"/>
      <c r="V246" s="28"/>
      <c r="W246" s="7" t="s">
        <v>4</v>
      </c>
      <c r="X246" s="28" t="s">
        <v>4</v>
      </c>
      <c r="Y246" s="28"/>
      <c r="Z246" s="28"/>
      <c r="AA246" s="28"/>
      <c r="AB246" s="26" t="s">
        <v>30</v>
      </c>
      <c r="AC246" s="26"/>
      <c r="AD246" s="26"/>
      <c r="AE246" s="29">
        <f>4075</f>
        <v>4075</v>
      </c>
      <c r="AF246" s="29"/>
      <c r="AG246" s="29"/>
    </row>
    <row r="247" spans="1:33" s="1" customFormat="1" ht="24" customHeight="1">
      <c r="A247" s="6" t="s">
        <v>38</v>
      </c>
      <c r="B247" s="24" t="s">
        <v>508</v>
      </c>
      <c r="C247" s="24"/>
      <c r="D247" s="24"/>
      <c r="E247" s="25" t="s">
        <v>509</v>
      </c>
      <c r="F247" s="25"/>
      <c r="G247" s="25"/>
      <c r="H247" s="25"/>
      <c r="I247" s="25"/>
      <c r="J247" s="26" t="s">
        <v>30</v>
      </c>
      <c r="K247" s="26"/>
      <c r="L247" s="26"/>
      <c r="M247" s="26"/>
      <c r="N247" s="27">
        <f>4128</f>
        <v>4128</v>
      </c>
      <c r="O247" s="27"/>
      <c r="P247" s="27"/>
      <c r="Q247" s="26" t="s">
        <v>4</v>
      </c>
      <c r="R247" s="26"/>
      <c r="S247" s="28" t="s">
        <v>4</v>
      </c>
      <c r="T247" s="28"/>
      <c r="U247" s="28"/>
      <c r="V247" s="28"/>
      <c r="W247" s="7" t="s">
        <v>4</v>
      </c>
      <c r="X247" s="28" t="s">
        <v>4</v>
      </c>
      <c r="Y247" s="28"/>
      <c r="Z247" s="28"/>
      <c r="AA247" s="28"/>
      <c r="AB247" s="26" t="s">
        <v>30</v>
      </c>
      <c r="AC247" s="26"/>
      <c r="AD247" s="26"/>
      <c r="AE247" s="29">
        <f>4128</f>
        <v>4128</v>
      </c>
      <c r="AF247" s="29"/>
      <c r="AG247" s="29"/>
    </row>
    <row r="248" spans="1:33" s="1" customFormat="1" ht="13.5" customHeight="1">
      <c r="A248" s="6" t="s">
        <v>39</v>
      </c>
      <c r="B248" s="24" t="s">
        <v>510</v>
      </c>
      <c r="C248" s="24"/>
      <c r="D248" s="24"/>
      <c r="E248" s="25" t="s">
        <v>511</v>
      </c>
      <c r="F248" s="25"/>
      <c r="G248" s="25"/>
      <c r="H248" s="25"/>
      <c r="I248" s="25"/>
      <c r="J248" s="26" t="s">
        <v>30</v>
      </c>
      <c r="K248" s="26"/>
      <c r="L248" s="26"/>
      <c r="M248" s="26"/>
      <c r="N248" s="27">
        <f>7250</f>
        <v>7250</v>
      </c>
      <c r="O248" s="27"/>
      <c r="P248" s="27"/>
      <c r="Q248" s="26" t="s">
        <v>4</v>
      </c>
      <c r="R248" s="26"/>
      <c r="S248" s="28" t="s">
        <v>4</v>
      </c>
      <c r="T248" s="28"/>
      <c r="U248" s="28"/>
      <c r="V248" s="28"/>
      <c r="W248" s="7" t="s">
        <v>4</v>
      </c>
      <c r="X248" s="28" t="s">
        <v>4</v>
      </c>
      <c r="Y248" s="28"/>
      <c r="Z248" s="28"/>
      <c r="AA248" s="28"/>
      <c r="AB248" s="26" t="s">
        <v>30</v>
      </c>
      <c r="AC248" s="26"/>
      <c r="AD248" s="26"/>
      <c r="AE248" s="29">
        <f>7250</f>
        <v>7250</v>
      </c>
      <c r="AF248" s="29"/>
      <c r="AG248" s="29"/>
    </row>
    <row r="249" spans="1:33" s="1" customFormat="1" ht="13.5" customHeight="1">
      <c r="A249" s="6" t="s">
        <v>40</v>
      </c>
      <c r="B249" s="24" t="s">
        <v>512</v>
      </c>
      <c r="C249" s="24"/>
      <c r="D249" s="24"/>
      <c r="E249" s="25" t="s">
        <v>513</v>
      </c>
      <c r="F249" s="25"/>
      <c r="G249" s="25"/>
      <c r="H249" s="25"/>
      <c r="I249" s="25"/>
      <c r="J249" s="26" t="s">
        <v>30</v>
      </c>
      <c r="K249" s="26"/>
      <c r="L249" s="26"/>
      <c r="M249" s="26"/>
      <c r="N249" s="27">
        <f>4000</f>
        <v>4000</v>
      </c>
      <c r="O249" s="27"/>
      <c r="P249" s="27"/>
      <c r="Q249" s="26" t="s">
        <v>4</v>
      </c>
      <c r="R249" s="26"/>
      <c r="S249" s="28" t="s">
        <v>4</v>
      </c>
      <c r="T249" s="28"/>
      <c r="U249" s="28"/>
      <c r="V249" s="28"/>
      <c r="W249" s="7" t="s">
        <v>4</v>
      </c>
      <c r="X249" s="28" t="s">
        <v>4</v>
      </c>
      <c r="Y249" s="28"/>
      <c r="Z249" s="28"/>
      <c r="AA249" s="28"/>
      <c r="AB249" s="26" t="s">
        <v>30</v>
      </c>
      <c r="AC249" s="26"/>
      <c r="AD249" s="26"/>
      <c r="AE249" s="29">
        <f>4000</f>
        <v>4000</v>
      </c>
      <c r="AF249" s="29"/>
      <c r="AG249" s="29"/>
    </row>
    <row r="250" spans="1:33" s="1" customFormat="1" ht="13.5" customHeight="1">
      <c r="A250" s="6" t="s">
        <v>64</v>
      </c>
      <c r="B250" s="24" t="s">
        <v>514</v>
      </c>
      <c r="C250" s="24"/>
      <c r="D250" s="24"/>
      <c r="E250" s="25" t="s">
        <v>515</v>
      </c>
      <c r="F250" s="25"/>
      <c r="G250" s="25"/>
      <c r="H250" s="25"/>
      <c r="I250" s="25"/>
      <c r="J250" s="26" t="s">
        <v>33</v>
      </c>
      <c r="K250" s="26"/>
      <c r="L250" s="26"/>
      <c r="M250" s="26"/>
      <c r="N250" s="27">
        <f>8590</f>
        <v>8590</v>
      </c>
      <c r="O250" s="27"/>
      <c r="P250" s="27"/>
      <c r="Q250" s="26" t="s">
        <v>4</v>
      </c>
      <c r="R250" s="26"/>
      <c r="S250" s="28" t="s">
        <v>4</v>
      </c>
      <c r="T250" s="28"/>
      <c r="U250" s="28"/>
      <c r="V250" s="28"/>
      <c r="W250" s="7" t="s">
        <v>4</v>
      </c>
      <c r="X250" s="28" t="s">
        <v>4</v>
      </c>
      <c r="Y250" s="28"/>
      <c r="Z250" s="28"/>
      <c r="AA250" s="28"/>
      <c r="AB250" s="26" t="s">
        <v>33</v>
      </c>
      <c r="AC250" s="26"/>
      <c r="AD250" s="26"/>
      <c r="AE250" s="29">
        <f>8590</f>
        <v>8590</v>
      </c>
      <c r="AF250" s="29"/>
      <c r="AG250" s="29"/>
    </row>
    <row r="251" spans="1:33" s="1" customFormat="1" ht="13.5" customHeight="1">
      <c r="A251" s="6" t="s">
        <v>67</v>
      </c>
      <c r="B251" s="24" t="s">
        <v>516</v>
      </c>
      <c r="C251" s="24"/>
      <c r="D251" s="24"/>
      <c r="E251" s="25" t="s">
        <v>517</v>
      </c>
      <c r="F251" s="25"/>
      <c r="G251" s="25"/>
      <c r="H251" s="25"/>
      <c r="I251" s="25"/>
      <c r="J251" s="26" t="s">
        <v>30</v>
      </c>
      <c r="K251" s="26"/>
      <c r="L251" s="26"/>
      <c r="M251" s="26"/>
      <c r="N251" s="27">
        <f>2162231.34</f>
        <v>2162231.34</v>
      </c>
      <c r="O251" s="27"/>
      <c r="P251" s="27"/>
      <c r="Q251" s="26" t="s">
        <v>4</v>
      </c>
      <c r="R251" s="26"/>
      <c r="S251" s="28" t="s">
        <v>4</v>
      </c>
      <c r="T251" s="28"/>
      <c r="U251" s="28"/>
      <c r="V251" s="28"/>
      <c r="W251" s="7" t="s">
        <v>4</v>
      </c>
      <c r="X251" s="28" t="s">
        <v>4</v>
      </c>
      <c r="Y251" s="28"/>
      <c r="Z251" s="28"/>
      <c r="AA251" s="28"/>
      <c r="AB251" s="26" t="s">
        <v>30</v>
      </c>
      <c r="AC251" s="26"/>
      <c r="AD251" s="26"/>
      <c r="AE251" s="29">
        <f>2162231.34</f>
        <v>2162231.34</v>
      </c>
      <c r="AF251" s="29"/>
      <c r="AG251" s="29"/>
    </row>
    <row r="252" spans="1:33" s="1" customFormat="1" ht="13.5" customHeight="1">
      <c r="A252" s="6" t="s">
        <v>70</v>
      </c>
      <c r="B252" s="24" t="s">
        <v>518</v>
      </c>
      <c r="C252" s="24"/>
      <c r="D252" s="24"/>
      <c r="E252" s="25" t="s">
        <v>519</v>
      </c>
      <c r="F252" s="25"/>
      <c r="G252" s="25"/>
      <c r="H252" s="25"/>
      <c r="I252" s="25"/>
      <c r="J252" s="26" t="s">
        <v>32</v>
      </c>
      <c r="K252" s="26"/>
      <c r="L252" s="26"/>
      <c r="M252" s="26"/>
      <c r="N252" s="27">
        <f>3000</f>
        <v>3000</v>
      </c>
      <c r="O252" s="27"/>
      <c r="P252" s="27"/>
      <c r="Q252" s="26" t="s">
        <v>4</v>
      </c>
      <c r="R252" s="26"/>
      <c r="S252" s="28" t="s">
        <v>4</v>
      </c>
      <c r="T252" s="28"/>
      <c r="U252" s="28"/>
      <c r="V252" s="28"/>
      <c r="W252" s="7" t="s">
        <v>4</v>
      </c>
      <c r="X252" s="28" t="s">
        <v>4</v>
      </c>
      <c r="Y252" s="28"/>
      <c r="Z252" s="28"/>
      <c r="AA252" s="28"/>
      <c r="AB252" s="26" t="s">
        <v>32</v>
      </c>
      <c r="AC252" s="26"/>
      <c r="AD252" s="26"/>
      <c r="AE252" s="29">
        <f>3000</f>
        <v>3000</v>
      </c>
      <c r="AF252" s="29"/>
      <c r="AG252" s="29"/>
    </row>
    <row r="253" spans="1:33" s="1" customFormat="1" ht="24" customHeight="1">
      <c r="A253" s="6" t="s">
        <v>73</v>
      </c>
      <c r="B253" s="24" t="s">
        <v>520</v>
      </c>
      <c r="C253" s="24"/>
      <c r="D253" s="24"/>
      <c r="E253" s="25" t="s">
        <v>521</v>
      </c>
      <c r="F253" s="25"/>
      <c r="G253" s="25"/>
      <c r="H253" s="25"/>
      <c r="I253" s="25"/>
      <c r="J253" s="26" t="s">
        <v>30</v>
      </c>
      <c r="K253" s="26"/>
      <c r="L253" s="26"/>
      <c r="M253" s="26"/>
      <c r="N253" s="27">
        <f>29718</f>
        <v>29718</v>
      </c>
      <c r="O253" s="27"/>
      <c r="P253" s="27"/>
      <c r="Q253" s="26" t="s">
        <v>4</v>
      </c>
      <c r="R253" s="26"/>
      <c r="S253" s="28" t="s">
        <v>4</v>
      </c>
      <c r="T253" s="28"/>
      <c r="U253" s="28"/>
      <c r="V253" s="28"/>
      <c r="W253" s="7" t="s">
        <v>4</v>
      </c>
      <c r="X253" s="28" t="s">
        <v>4</v>
      </c>
      <c r="Y253" s="28"/>
      <c r="Z253" s="28"/>
      <c r="AA253" s="28"/>
      <c r="AB253" s="26" t="s">
        <v>30</v>
      </c>
      <c r="AC253" s="26"/>
      <c r="AD253" s="26"/>
      <c r="AE253" s="29">
        <f>29718</f>
        <v>29718</v>
      </c>
      <c r="AF253" s="29"/>
      <c r="AG253" s="29"/>
    </row>
    <row r="254" spans="1:33" s="1" customFormat="1" ht="13.5" customHeight="1">
      <c r="A254" s="6" t="s">
        <v>76</v>
      </c>
      <c r="B254" s="24" t="s">
        <v>522</v>
      </c>
      <c r="C254" s="24"/>
      <c r="D254" s="24"/>
      <c r="E254" s="25" t="s">
        <v>523</v>
      </c>
      <c r="F254" s="25"/>
      <c r="G254" s="25"/>
      <c r="H254" s="25"/>
      <c r="I254" s="25"/>
      <c r="J254" s="26" t="s">
        <v>30</v>
      </c>
      <c r="K254" s="26"/>
      <c r="L254" s="26"/>
      <c r="M254" s="26"/>
      <c r="N254" s="27">
        <f>1938</f>
        <v>1938</v>
      </c>
      <c r="O254" s="27"/>
      <c r="P254" s="27"/>
      <c r="Q254" s="26" t="s">
        <v>4</v>
      </c>
      <c r="R254" s="26"/>
      <c r="S254" s="28" t="s">
        <v>4</v>
      </c>
      <c r="T254" s="28"/>
      <c r="U254" s="28"/>
      <c r="V254" s="28"/>
      <c r="W254" s="7" t="s">
        <v>4</v>
      </c>
      <c r="X254" s="28" t="s">
        <v>4</v>
      </c>
      <c r="Y254" s="28"/>
      <c r="Z254" s="28"/>
      <c r="AA254" s="28"/>
      <c r="AB254" s="26" t="s">
        <v>30</v>
      </c>
      <c r="AC254" s="26"/>
      <c r="AD254" s="26"/>
      <c r="AE254" s="29">
        <f>1938</f>
        <v>1938</v>
      </c>
      <c r="AF254" s="29"/>
      <c r="AG254" s="29"/>
    </row>
    <row r="255" spans="1:33" s="1" customFormat="1" ht="13.5" customHeight="1">
      <c r="A255" s="6" t="s">
        <v>79</v>
      </c>
      <c r="B255" s="24" t="s">
        <v>524</v>
      </c>
      <c r="C255" s="24"/>
      <c r="D255" s="24"/>
      <c r="E255" s="25" t="s">
        <v>525</v>
      </c>
      <c r="F255" s="25"/>
      <c r="G255" s="25"/>
      <c r="H255" s="25"/>
      <c r="I255" s="25"/>
      <c r="J255" s="26" t="s">
        <v>30</v>
      </c>
      <c r="K255" s="26"/>
      <c r="L255" s="26"/>
      <c r="M255" s="26"/>
      <c r="N255" s="27">
        <f>8000</f>
        <v>8000</v>
      </c>
      <c r="O255" s="27"/>
      <c r="P255" s="27"/>
      <c r="Q255" s="26" t="s">
        <v>4</v>
      </c>
      <c r="R255" s="26"/>
      <c r="S255" s="28" t="s">
        <v>4</v>
      </c>
      <c r="T255" s="28"/>
      <c r="U255" s="28"/>
      <c r="V255" s="28"/>
      <c r="W255" s="7" t="s">
        <v>4</v>
      </c>
      <c r="X255" s="28" t="s">
        <v>4</v>
      </c>
      <c r="Y255" s="28"/>
      <c r="Z255" s="28"/>
      <c r="AA255" s="28"/>
      <c r="AB255" s="26" t="s">
        <v>30</v>
      </c>
      <c r="AC255" s="26"/>
      <c r="AD255" s="26"/>
      <c r="AE255" s="29">
        <f>8000</f>
        <v>8000</v>
      </c>
      <c r="AF255" s="29"/>
      <c r="AG255" s="29"/>
    </row>
    <row r="256" spans="1:33" s="1" customFormat="1" ht="13.5" customHeight="1">
      <c r="A256" s="6" t="s">
        <v>82</v>
      </c>
      <c r="B256" s="24" t="s">
        <v>526</v>
      </c>
      <c r="C256" s="24"/>
      <c r="D256" s="24"/>
      <c r="E256" s="25" t="s">
        <v>527</v>
      </c>
      <c r="F256" s="25"/>
      <c r="G256" s="25"/>
      <c r="H256" s="25"/>
      <c r="I256" s="25"/>
      <c r="J256" s="26" t="s">
        <v>30</v>
      </c>
      <c r="K256" s="26"/>
      <c r="L256" s="26"/>
      <c r="M256" s="26"/>
      <c r="N256" s="27">
        <f>10000</f>
        <v>10000</v>
      </c>
      <c r="O256" s="27"/>
      <c r="P256" s="27"/>
      <c r="Q256" s="26" t="s">
        <v>4</v>
      </c>
      <c r="R256" s="26"/>
      <c r="S256" s="28" t="s">
        <v>4</v>
      </c>
      <c r="T256" s="28"/>
      <c r="U256" s="28"/>
      <c r="V256" s="28"/>
      <c r="W256" s="7" t="s">
        <v>4</v>
      </c>
      <c r="X256" s="28" t="s">
        <v>4</v>
      </c>
      <c r="Y256" s="28"/>
      <c r="Z256" s="28"/>
      <c r="AA256" s="28"/>
      <c r="AB256" s="26" t="s">
        <v>30</v>
      </c>
      <c r="AC256" s="26"/>
      <c r="AD256" s="26"/>
      <c r="AE256" s="29">
        <f>10000</f>
        <v>10000</v>
      </c>
      <c r="AF256" s="29"/>
      <c r="AG256" s="29"/>
    </row>
    <row r="257" spans="1:33" s="1" customFormat="1" ht="13.5" customHeight="1">
      <c r="A257" s="6" t="s">
        <v>85</v>
      </c>
      <c r="B257" s="24" t="s">
        <v>528</v>
      </c>
      <c r="C257" s="24"/>
      <c r="D257" s="24"/>
      <c r="E257" s="25" t="s">
        <v>529</v>
      </c>
      <c r="F257" s="25"/>
      <c r="G257" s="25"/>
      <c r="H257" s="25"/>
      <c r="I257" s="25"/>
      <c r="J257" s="26" t="s">
        <v>30</v>
      </c>
      <c r="K257" s="26"/>
      <c r="L257" s="26"/>
      <c r="M257" s="26"/>
      <c r="N257" s="27">
        <f>9000</f>
        <v>9000</v>
      </c>
      <c r="O257" s="27"/>
      <c r="P257" s="27"/>
      <c r="Q257" s="26" t="s">
        <v>4</v>
      </c>
      <c r="R257" s="26"/>
      <c r="S257" s="28" t="s">
        <v>4</v>
      </c>
      <c r="T257" s="28"/>
      <c r="U257" s="28"/>
      <c r="V257" s="28"/>
      <c r="W257" s="7" t="s">
        <v>4</v>
      </c>
      <c r="X257" s="28" t="s">
        <v>4</v>
      </c>
      <c r="Y257" s="28"/>
      <c r="Z257" s="28"/>
      <c r="AA257" s="28"/>
      <c r="AB257" s="26" t="s">
        <v>30</v>
      </c>
      <c r="AC257" s="26"/>
      <c r="AD257" s="26"/>
      <c r="AE257" s="29">
        <f>9000</f>
        <v>9000</v>
      </c>
      <c r="AF257" s="29"/>
      <c r="AG257" s="29"/>
    </row>
    <row r="258" spans="1:33" s="1" customFormat="1" ht="13.5" customHeight="1">
      <c r="A258" s="6" t="s">
        <v>88</v>
      </c>
      <c r="B258" s="24" t="s">
        <v>530</v>
      </c>
      <c r="C258" s="24"/>
      <c r="D258" s="24"/>
      <c r="E258" s="25" t="s">
        <v>531</v>
      </c>
      <c r="F258" s="25"/>
      <c r="G258" s="25"/>
      <c r="H258" s="25"/>
      <c r="I258" s="25"/>
      <c r="J258" s="26" t="s">
        <v>30</v>
      </c>
      <c r="K258" s="26"/>
      <c r="L258" s="26"/>
      <c r="M258" s="26"/>
      <c r="N258" s="27">
        <f>4000</f>
        <v>4000</v>
      </c>
      <c r="O258" s="27"/>
      <c r="P258" s="27"/>
      <c r="Q258" s="26" t="s">
        <v>4</v>
      </c>
      <c r="R258" s="26"/>
      <c r="S258" s="28" t="s">
        <v>4</v>
      </c>
      <c r="T258" s="28"/>
      <c r="U258" s="28"/>
      <c r="V258" s="28"/>
      <c r="W258" s="7" t="s">
        <v>4</v>
      </c>
      <c r="X258" s="28" t="s">
        <v>4</v>
      </c>
      <c r="Y258" s="28"/>
      <c r="Z258" s="28"/>
      <c r="AA258" s="28"/>
      <c r="AB258" s="26" t="s">
        <v>30</v>
      </c>
      <c r="AC258" s="26"/>
      <c r="AD258" s="26"/>
      <c r="AE258" s="29">
        <f>4000</f>
        <v>4000</v>
      </c>
      <c r="AF258" s="29"/>
      <c r="AG258" s="29"/>
    </row>
    <row r="259" spans="1:33" s="1" customFormat="1" ht="13.5" customHeight="1">
      <c r="A259" s="6" t="s">
        <v>91</v>
      </c>
      <c r="B259" s="24" t="s">
        <v>532</v>
      </c>
      <c r="C259" s="24"/>
      <c r="D259" s="24"/>
      <c r="E259" s="25" t="s">
        <v>533</v>
      </c>
      <c r="F259" s="25"/>
      <c r="G259" s="25"/>
      <c r="H259" s="25"/>
      <c r="I259" s="25"/>
      <c r="J259" s="26" t="s">
        <v>30</v>
      </c>
      <c r="K259" s="26"/>
      <c r="L259" s="26"/>
      <c r="M259" s="26"/>
      <c r="N259" s="27">
        <f>7000</f>
        <v>7000</v>
      </c>
      <c r="O259" s="27"/>
      <c r="P259" s="27"/>
      <c r="Q259" s="26" t="s">
        <v>4</v>
      </c>
      <c r="R259" s="26"/>
      <c r="S259" s="28" t="s">
        <v>4</v>
      </c>
      <c r="T259" s="28"/>
      <c r="U259" s="28"/>
      <c r="V259" s="28"/>
      <c r="W259" s="7" t="s">
        <v>4</v>
      </c>
      <c r="X259" s="28" t="s">
        <v>4</v>
      </c>
      <c r="Y259" s="28"/>
      <c r="Z259" s="28"/>
      <c r="AA259" s="28"/>
      <c r="AB259" s="26" t="s">
        <v>30</v>
      </c>
      <c r="AC259" s="26"/>
      <c r="AD259" s="26"/>
      <c r="AE259" s="29">
        <f>7000</f>
        <v>7000</v>
      </c>
      <c r="AF259" s="29"/>
      <c r="AG259" s="29"/>
    </row>
    <row r="260" spans="1:33" s="1" customFormat="1" ht="13.5" customHeight="1">
      <c r="A260" s="6" t="s">
        <v>94</v>
      </c>
      <c r="B260" s="24" t="s">
        <v>534</v>
      </c>
      <c r="C260" s="24"/>
      <c r="D260" s="24"/>
      <c r="E260" s="25" t="s">
        <v>535</v>
      </c>
      <c r="F260" s="25"/>
      <c r="G260" s="25"/>
      <c r="H260" s="25"/>
      <c r="I260" s="25"/>
      <c r="J260" s="26" t="s">
        <v>30</v>
      </c>
      <c r="K260" s="26"/>
      <c r="L260" s="26"/>
      <c r="M260" s="26"/>
      <c r="N260" s="27">
        <f>8000</f>
        <v>8000</v>
      </c>
      <c r="O260" s="27"/>
      <c r="P260" s="27"/>
      <c r="Q260" s="26" t="s">
        <v>4</v>
      </c>
      <c r="R260" s="26"/>
      <c r="S260" s="28" t="s">
        <v>4</v>
      </c>
      <c r="T260" s="28"/>
      <c r="U260" s="28"/>
      <c r="V260" s="28"/>
      <c r="W260" s="7" t="s">
        <v>4</v>
      </c>
      <c r="X260" s="28" t="s">
        <v>4</v>
      </c>
      <c r="Y260" s="28"/>
      <c r="Z260" s="28"/>
      <c r="AA260" s="28"/>
      <c r="AB260" s="26" t="s">
        <v>30</v>
      </c>
      <c r="AC260" s="26"/>
      <c r="AD260" s="26"/>
      <c r="AE260" s="29">
        <f>8000</f>
        <v>8000</v>
      </c>
      <c r="AF260" s="29"/>
      <c r="AG260" s="29"/>
    </row>
    <row r="261" spans="1:33" s="1" customFormat="1" ht="13.5" customHeight="1">
      <c r="A261" s="6" t="s">
        <v>186</v>
      </c>
      <c r="B261" s="24" t="s">
        <v>536</v>
      </c>
      <c r="C261" s="24"/>
      <c r="D261" s="24"/>
      <c r="E261" s="25" t="s">
        <v>537</v>
      </c>
      <c r="F261" s="25"/>
      <c r="G261" s="25"/>
      <c r="H261" s="25"/>
      <c r="I261" s="25"/>
      <c r="J261" s="26" t="s">
        <v>30</v>
      </c>
      <c r="K261" s="26"/>
      <c r="L261" s="26"/>
      <c r="M261" s="26"/>
      <c r="N261" s="27">
        <f>9420</f>
        <v>9420</v>
      </c>
      <c r="O261" s="27"/>
      <c r="P261" s="27"/>
      <c r="Q261" s="26" t="s">
        <v>4</v>
      </c>
      <c r="R261" s="26"/>
      <c r="S261" s="28" t="s">
        <v>4</v>
      </c>
      <c r="T261" s="28"/>
      <c r="U261" s="28"/>
      <c r="V261" s="28"/>
      <c r="W261" s="7" t="s">
        <v>4</v>
      </c>
      <c r="X261" s="28" t="s">
        <v>4</v>
      </c>
      <c r="Y261" s="28"/>
      <c r="Z261" s="28"/>
      <c r="AA261" s="28"/>
      <c r="AB261" s="26" t="s">
        <v>30</v>
      </c>
      <c r="AC261" s="26"/>
      <c r="AD261" s="26"/>
      <c r="AE261" s="29">
        <f>9420</f>
        <v>9420</v>
      </c>
      <c r="AF261" s="29"/>
      <c r="AG261" s="29"/>
    </row>
    <row r="262" spans="1:33" s="1" customFormat="1" ht="24" customHeight="1">
      <c r="A262" s="6" t="s">
        <v>189</v>
      </c>
      <c r="B262" s="24" t="s">
        <v>538</v>
      </c>
      <c r="C262" s="24"/>
      <c r="D262" s="24"/>
      <c r="E262" s="25" t="s">
        <v>539</v>
      </c>
      <c r="F262" s="25"/>
      <c r="G262" s="25"/>
      <c r="H262" s="25"/>
      <c r="I262" s="25"/>
      <c r="J262" s="26" t="s">
        <v>30</v>
      </c>
      <c r="K262" s="26"/>
      <c r="L262" s="26"/>
      <c r="M262" s="26"/>
      <c r="N262" s="27">
        <f>3100</f>
        <v>3100</v>
      </c>
      <c r="O262" s="27"/>
      <c r="P262" s="27"/>
      <c r="Q262" s="26" t="s">
        <v>4</v>
      </c>
      <c r="R262" s="26"/>
      <c r="S262" s="28" t="s">
        <v>4</v>
      </c>
      <c r="T262" s="28"/>
      <c r="U262" s="28"/>
      <c r="V262" s="28"/>
      <c r="W262" s="7" t="s">
        <v>4</v>
      </c>
      <c r="X262" s="28" t="s">
        <v>4</v>
      </c>
      <c r="Y262" s="28"/>
      <c r="Z262" s="28"/>
      <c r="AA262" s="28"/>
      <c r="AB262" s="26" t="s">
        <v>30</v>
      </c>
      <c r="AC262" s="26"/>
      <c r="AD262" s="26"/>
      <c r="AE262" s="29">
        <f>3100</f>
        <v>3100</v>
      </c>
      <c r="AF262" s="29"/>
      <c r="AG262" s="29"/>
    </row>
    <row r="263" spans="1:33" s="1" customFormat="1" ht="24" customHeight="1">
      <c r="A263" s="6" t="s">
        <v>192</v>
      </c>
      <c r="B263" s="24" t="s">
        <v>540</v>
      </c>
      <c r="C263" s="24"/>
      <c r="D263" s="24"/>
      <c r="E263" s="25" t="s">
        <v>541</v>
      </c>
      <c r="F263" s="25"/>
      <c r="G263" s="25"/>
      <c r="H263" s="25"/>
      <c r="I263" s="25"/>
      <c r="J263" s="26" t="s">
        <v>30</v>
      </c>
      <c r="K263" s="26"/>
      <c r="L263" s="26"/>
      <c r="M263" s="26"/>
      <c r="N263" s="27">
        <f>8400</f>
        <v>8400</v>
      </c>
      <c r="O263" s="27"/>
      <c r="P263" s="27"/>
      <c r="Q263" s="26" t="s">
        <v>4</v>
      </c>
      <c r="R263" s="26"/>
      <c r="S263" s="28" t="s">
        <v>4</v>
      </c>
      <c r="T263" s="28"/>
      <c r="U263" s="28"/>
      <c r="V263" s="28"/>
      <c r="W263" s="7" t="s">
        <v>4</v>
      </c>
      <c r="X263" s="28" t="s">
        <v>4</v>
      </c>
      <c r="Y263" s="28"/>
      <c r="Z263" s="28"/>
      <c r="AA263" s="28"/>
      <c r="AB263" s="26" t="s">
        <v>30</v>
      </c>
      <c r="AC263" s="26"/>
      <c r="AD263" s="26"/>
      <c r="AE263" s="29">
        <f>8400</f>
        <v>8400</v>
      </c>
      <c r="AF263" s="29"/>
      <c r="AG263" s="29"/>
    </row>
    <row r="264" spans="1:33" s="1" customFormat="1" ht="24" customHeight="1">
      <c r="A264" s="6" t="s">
        <v>195</v>
      </c>
      <c r="B264" s="24" t="s">
        <v>542</v>
      </c>
      <c r="C264" s="24"/>
      <c r="D264" s="24"/>
      <c r="E264" s="25" t="s">
        <v>543</v>
      </c>
      <c r="F264" s="25"/>
      <c r="G264" s="25"/>
      <c r="H264" s="25"/>
      <c r="I264" s="25"/>
      <c r="J264" s="26" t="s">
        <v>30</v>
      </c>
      <c r="K264" s="26"/>
      <c r="L264" s="26"/>
      <c r="M264" s="26"/>
      <c r="N264" s="27">
        <f>9679.94</f>
        <v>9679.94</v>
      </c>
      <c r="O264" s="27"/>
      <c r="P264" s="27"/>
      <c r="Q264" s="26" t="s">
        <v>4</v>
      </c>
      <c r="R264" s="26"/>
      <c r="S264" s="28" t="s">
        <v>4</v>
      </c>
      <c r="T264" s="28"/>
      <c r="U264" s="28"/>
      <c r="V264" s="28"/>
      <c r="W264" s="7" t="s">
        <v>4</v>
      </c>
      <c r="X264" s="28" t="s">
        <v>4</v>
      </c>
      <c r="Y264" s="28"/>
      <c r="Z264" s="28"/>
      <c r="AA264" s="28"/>
      <c r="AB264" s="26" t="s">
        <v>30</v>
      </c>
      <c r="AC264" s="26"/>
      <c r="AD264" s="26"/>
      <c r="AE264" s="29">
        <f>9679.94</f>
        <v>9679.94</v>
      </c>
      <c r="AF264" s="29"/>
      <c r="AG264" s="29"/>
    </row>
    <row r="265" spans="1:33" s="1" customFormat="1" ht="45" customHeight="1">
      <c r="A265" s="6" t="s">
        <v>198</v>
      </c>
      <c r="B265" s="24" t="s">
        <v>544</v>
      </c>
      <c r="C265" s="24"/>
      <c r="D265" s="24"/>
      <c r="E265" s="25" t="s">
        <v>545</v>
      </c>
      <c r="F265" s="25"/>
      <c r="G265" s="25"/>
      <c r="H265" s="25"/>
      <c r="I265" s="25"/>
      <c r="J265" s="26" t="s">
        <v>30</v>
      </c>
      <c r="K265" s="26"/>
      <c r="L265" s="26"/>
      <c r="M265" s="26"/>
      <c r="N265" s="27">
        <f>19690</f>
        <v>19690</v>
      </c>
      <c r="O265" s="27"/>
      <c r="P265" s="27"/>
      <c r="Q265" s="26" t="s">
        <v>4</v>
      </c>
      <c r="R265" s="26"/>
      <c r="S265" s="28" t="s">
        <v>4</v>
      </c>
      <c r="T265" s="28"/>
      <c r="U265" s="28"/>
      <c r="V265" s="28"/>
      <c r="W265" s="7" t="s">
        <v>4</v>
      </c>
      <c r="X265" s="28" t="s">
        <v>4</v>
      </c>
      <c r="Y265" s="28"/>
      <c r="Z265" s="28"/>
      <c r="AA265" s="28"/>
      <c r="AB265" s="26" t="s">
        <v>30</v>
      </c>
      <c r="AC265" s="26"/>
      <c r="AD265" s="26"/>
      <c r="AE265" s="29">
        <f>19690</f>
        <v>19690</v>
      </c>
      <c r="AF265" s="29"/>
      <c r="AG265" s="29"/>
    </row>
    <row r="266" spans="1:33" s="1" customFormat="1" ht="13.5" customHeight="1">
      <c r="A266" s="6" t="s">
        <v>201</v>
      </c>
      <c r="B266" s="24" t="s">
        <v>546</v>
      </c>
      <c r="C266" s="24"/>
      <c r="D266" s="24"/>
      <c r="E266" s="25" t="s">
        <v>547</v>
      </c>
      <c r="F266" s="25"/>
      <c r="G266" s="25"/>
      <c r="H266" s="25"/>
      <c r="I266" s="25"/>
      <c r="J266" s="26" t="s">
        <v>30</v>
      </c>
      <c r="K266" s="26"/>
      <c r="L266" s="26"/>
      <c r="M266" s="26"/>
      <c r="N266" s="27">
        <f>34998.17</f>
        <v>34998.17</v>
      </c>
      <c r="O266" s="27"/>
      <c r="P266" s="27"/>
      <c r="Q266" s="26" t="s">
        <v>4</v>
      </c>
      <c r="R266" s="26"/>
      <c r="S266" s="28" t="s">
        <v>4</v>
      </c>
      <c r="T266" s="28"/>
      <c r="U266" s="28"/>
      <c r="V266" s="28"/>
      <c r="W266" s="7" t="s">
        <v>4</v>
      </c>
      <c r="X266" s="28" t="s">
        <v>4</v>
      </c>
      <c r="Y266" s="28"/>
      <c r="Z266" s="28"/>
      <c r="AA266" s="28"/>
      <c r="AB266" s="26" t="s">
        <v>30</v>
      </c>
      <c r="AC266" s="26"/>
      <c r="AD266" s="26"/>
      <c r="AE266" s="29">
        <f>34998.17</f>
        <v>34998.17</v>
      </c>
      <c r="AF266" s="29"/>
      <c r="AG266" s="29"/>
    </row>
    <row r="267" spans="1:33" s="1" customFormat="1" ht="24" customHeight="1">
      <c r="A267" s="6" t="s">
        <v>98</v>
      </c>
      <c r="B267" s="24" t="s">
        <v>548</v>
      </c>
      <c r="C267" s="24"/>
      <c r="D267" s="24"/>
      <c r="E267" s="25" t="s">
        <v>549</v>
      </c>
      <c r="F267" s="25"/>
      <c r="G267" s="25"/>
      <c r="H267" s="25"/>
      <c r="I267" s="25"/>
      <c r="J267" s="26" t="s">
        <v>192</v>
      </c>
      <c r="K267" s="26"/>
      <c r="L267" s="26"/>
      <c r="M267" s="26"/>
      <c r="N267" s="27">
        <f>21600</f>
        <v>21600</v>
      </c>
      <c r="O267" s="27"/>
      <c r="P267" s="27"/>
      <c r="Q267" s="26" t="s">
        <v>4</v>
      </c>
      <c r="R267" s="26"/>
      <c r="S267" s="28" t="s">
        <v>4</v>
      </c>
      <c r="T267" s="28"/>
      <c r="U267" s="28"/>
      <c r="V267" s="28"/>
      <c r="W267" s="7" t="s">
        <v>4</v>
      </c>
      <c r="X267" s="28" t="s">
        <v>4</v>
      </c>
      <c r="Y267" s="28"/>
      <c r="Z267" s="28"/>
      <c r="AA267" s="28"/>
      <c r="AB267" s="26" t="s">
        <v>192</v>
      </c>
      <c r="AC267" s="26"/>
      <c r="AD267" s="26"/>
      <c r="AE267" s="29">
        <f>21600</f>
        <v>21600</v>
      </c>
      <c r="AF267" s="29"/>
      <c r="AG267" s="29"/>
    </row>
    <row r="268" spans="1:33" s="1" customFormat="1" ht="13.5" customHeight="1">
      <c r="A268" s="6" t="s">
        <v>206</v>
      </c>
      <c r="B268" s="24" t="s">
        <v>550</v>
      </c>
      <c r="C268" s="24"/>
      <c r="D268" s="24"/>
      <c r="E268" s="25" t="s">
        <v>551</v>
      </c>
      <c r="F268" s="25"/>
      <c r="G268" s="25"/>
      <c r="H268" s="25"/>
      <c r="I268" s="25"/>
      <c r="J268" s="26" t="s">
        <v>30</v>
      </c>
      <c r="K268" s="26"/>
      <c r="L268" s="26"/>
      <c r="M268" s="26"/>
      <c r="N268" s="27">
        <f>1500</f>
        <v>1500</v>
      </c>
      <c r="O268" s="27"/>
      <c r="P268" s="27"/>
      <c r="Q268" s="26" t="s">
        <v>4</v>
      </c>
      <c r="R268" s="26"/>
      <c r="S268" s="28" t="s">
        <v>4</v>
      </c>
      <c r="T268" s="28"/>
      <c r="U268" s="28"/>
      <c r="V268" s="28"/>
      <c r="W268" s="7" t="s">
        <v>4</v>
      </c>
      <c r="X268" s="28" t="s">
        <v>4</v>
      </c>
      <c r="Y268" s="28"/>
      <c r="Z268" s="28"/>
      <c r="AA268" s="28"/>
      <c r="AB268" s="26" t="s">
        <v>30</v>
      </c>
      <c r="AC268" s="26"/>
      <c r="AD268" s="26"/>
      <c r="AE268" s="29">
        <f>1500</f>
        <v>1500</v>
      </c>
      <c r="AF268" s="29"/>
      <c r="AG268" s="29"/>
    </row>
    <row r="269" spans="1:33" s="1" customFormat="1" ht="13.5" customHeight="1">
      <c r="A269" s="6" t="s">
        <v>209</v>
      </c>
      <c r="B269" s="24" t="s">
        <v>552</v>
      </c>
      <c r="C269" s="24"/>
      <c r="D269" s="24"/>
      <c r="E269" s="25" t="s">
        <v>553</v>
      </c>
      <c r="F269" s="25"/>
      <c r="G269" s="25"/>
      <c r="H269" s="25"/>
      <c r="I269" s="25"/>
      <c r="J269" s="26" t="s">
        <v>30</v>
      </c>
      <c r="K269" s="26"/>
      <c r="L269" s="26"/>
      <c r="M269" s="26"/>
      <c r="N269" s="27">
        <f>45872.59</f>
        <v>45872.59</v>
      </c>
      <c r="O269" s="27"/>
      <c r="P269" s="27"/>
      <c r="Q269" s="26" t="s">
        <v>4</v>
      </c>
      <c r="R269" s="26"/>
      <c r="S269" s="28" t="s">
        <v>4</v>
      </c>
      <c r="T269" s="28"/>
      <c r="U269" s="28"/>
      <c r="V269" s="28"/>
      <c r="W269" s="7" t="s">
        <v>4</v>
      </c>
      <c r="X269" s="28" t="s">
        <v>4</v>
      </c>
      <c r="Y269" s="28"/>
      <c r="Z269" s="28"/>
      <c r="AA269" s="28"/>
      <c r="AB269" s="26" t="s">
        <v>30</v>
      </c>
      <c r="AC269" s="26"/>
      <c r="AD269" s="26"/>
      <c r="AE269" s="29">
        <f>45872.59</f>
        <v>45872.59</v>
      </c>
      <c r="AF269" s="29"/>
      <c r="AG269" s="29"/>
    </row>
    <row r="270" spans="1:33" s="1" customFormat="1" ht="13.5" customHeight="1">
      <c r="A270" s="6" t="s">
        <v>212</v>
      </c>
      <c r="B270" s="24" t="s">
        <v>554</v>
      </c>
      <c r="C270" s="24"/>
      <c r="D270" s="24"/>
      <c r="E270" s="25" t="s">
        <v>555</v>
      </c>
      <c r="F270" s="25"/>
      <c r="G270" s="25"/>
      <c r="H270" s="25"/>
      <c r="I270" s="25"/>
      <c r="J270" s="26" t="s">
        <v>30</v>
      </c>
      <c r="K270" s="26"/>
      <c r="L270" s="26"/>
      <c r="M270" s="26"/>
      <c r="N270" s="27">
        <f>48745</f>
        <v>48745</v>
      </c>
      <c r="O270" s="27"/>
      <c r="P270" s="27"/>
      <c r="Q270" s="26" t="s">
        <v>4</v>
      </c>
      <c r="R270" s="26"/>
      <c r="S270" s="28" t="s">
        <v>4</v>
      </c>
      <c r="T270" s="28"/>
      <c r="U270" s="28"/>
      <c r="V270" s="28"/>
      <c r="W270" s="7" t="s">
        <v>4</v>
      </c>
      <c r="X270" s="28" t="s">
        <v>4</v>
      </c>
      <c r="Y270" s="28"/>
      <c r="Z270" s="28"/>
      <c r="AA270" s="28"/>
      <c r="AB270" s="26" t="s">
        <v>30</v>
      </c>
      <c r="AC270" s="26"/>
      <c r="AD270" s="26"/>
      <c r="AE270" s="29">
        <f>48745</f>
        <v>48745</v>
      </c>
      <c r="AF270" s="29"/>
      <c r="AG270" s="29"/>
    </row>
    <row r="271" spans="1:33" s="1" customFormat="1" ht="75.75" customHeight="1">
      <c r="A271" s="6" t="s">
        <v>214</v>
      </c>
      <c r="B271" s="24" t="s">
        <v>556</v>
      </c>
      <c r="C271" s="24"/>
      <c r="D271" s="24"/>
      <c r="E271" s="25" t="s">
        <v>557</v>
      </c>
      <c r="F271" s="25"/>
      <c r="G271" s="25"/>
      <c r="H271" s="25"/>
      <c r="I271" s="25"/>
      <c r="J271" s="26" t="s">
        <v>30</v>
      </c>
      <c r="K271" s="26"/>
      <c r="L271" s="26"/>
      <c r="M271" s="26"/>
      <c r="N271" s="27">
        <f>16500</f>
        <v>16500</v>
      </c>
      <c r="O271" s="27"/>
      <c r="P271" s="27"/>
      <c r="Q271" s="26" t="s">
        <v>4</v>
      </c>
      <c r="R271" s="26"/>
      <c r="S271" s="28" t="s">
        <v>4</v>
      </c>
      <c r="T271" s="28"/>
      <c r="U271" s="28"/>
      <c r="V271" s="28"/>
      <c r="W271" s="7" t="s">
        <v>4</v>
      </c>
      <c r="X271" s="28" t="s">
        <v>4</v>
      </c>
      <c r="Y271" s="28"/>
      <c r="Z271" s="28"/>
      <c r="AA271" s="28"/>
      <c r="AB271" s="26" t="s">
        <v>30</v>
      </c>
      <c r="AC271" s="26"/>
      <c r="AD271" s="26"/>
      <c r="AE271" s="29">
        <f>16500</f>
        <v>16500</v>
      </c>
      <c r="AF271" s="29"/>
      <c r="AG271" s="29"/>
    </row>
    <row r="272" spans="1:33" s="1" customFormat="1" ht="24" customHeight="1">
      <c r="A272" s="6" t="s">
        <v>216</v>
      </c>
      <c r="B272" s="24" t="s">
        <v>558</v>
      </c>
      <c r="C272" s="24"/>
      <c r="D272" s="24"/>
      <c r="E272" s="25" t="s">
        <v>559</v>
      </c>
      <c r="F272" s="25"/>
      <c r="G272" s="25"/>
      <c r="H272" s="25"/>
      <c r="I272" s="25"/>
      <c r="J272" s="26" t="s">
        <v>30</v>
      </c>
      <c r="K272" s="26"/>
      <c r="L272" s="26"/>
      <c r="M272" s="26"/>
      <c r="N272" s="27">
        <f>2200.5</f>
        <v>2200.5</v>
      </c>
      <c r="O272" s="27"/>
      <c r="P272" s="27"/>
      <c r="Q272" s="26" t="s">
        <v>4</v>
      </c>
      <c r="R272" s="26"/>
      <c r="S272" s="28" t="s">
        <v>4</v>
      </c>
      <c r="T272" s="28"/>
      <c r="U272" s="28"/>
      <c r="V272" s="28"/>
      <c r="W272" s="7" t="s">
        <v>4</v>
      </c>
      <c r="X272" s="28" t="s">
        <v>4</v>
      </c>
      <c r="Y272" s="28"/>
      <c r="Z272" s="28"/>
      <c r="AA272" s="28"/>
      <c r="AB272" s="26" t="s">
        <v>30</v>
      </c>
      <c r="AC272" s="26"/>
      <c r="AD272" s="26"/>
      <c r="AE272" s="29">
        <f>2200.5</f>
        <v>2200.5</v>
      </c>
      <c r="AF272" s="29"/>
      <c r="AG272" s="29"/>
    </row>
    <row r="273" spans="1:33" s="1" customFormat="1" ht="13.5" customHeight="1">
      <c r="A273" s="6" t="s">
        <v>219</v>
      </c>
      <c r="B273" s="24" t="s">
        <v>560</v>
      </c>
      <c r="C273" s="24"/>
      <c r="D273" s="24"/>
      <c r="E273" s="25" t="s">
        <v>561</v>
      </c>
      <c r="F273" s="25"/>
      <c r="G273" s="25"/>
      <c r="H273" s="25"/>
      <c r="I273" s="25"/>
      <c r="J273" s="26" t="s">
        <v>30</v>
      </c>
      <c r="K273" s="26"/>
      <c r="L273" s="26"/>
      <c r="M273" s="26"/>
      <c r="N273" s="27">
        <f>1033.05</f>
        <v>1033.05</v>
      </c>
      <c r="O273" s="27"/>
      <c r="P273" s="27"/>
      <c r="Q273" s="26" t="s">
        <v>4</v>
      </c>
      <c r="R273" s="26"/>
      <c r="S273" s="28" t="s">
        <v>4</v>
      </c>
      <c r="T273" s="28"/>
      <c r="U273" s="28"/>
      <c r="V273" s="28"/>
      <c r="W273" s="7" t="s">
        <v>4</v>
      </c>
      <c r="X273" s="28" t="s">
        <v>4</v>
      </c>
      <c r="Y273" s="28"/>
      <c r="Z273" s="28"/>
      <c r="AA273" s="28"/>
      <c r="AB273" s="26" t="s">
        <v>30</v>
      </c>
      <c r="AC273" s="26"/>
      <c r="AD273" s="26"/>
      <c r="AE273" s="29">
        <f>1033.05</f>
        <v>1033.05</v>
      </c>
      <c r="AF273" s="29"/>
      <c r="AG273" s="29"/>
    </row>
    <row r="274" spans="1:33" s="1" customFormat="1" ht="13.5" customHeight="1">
      <c r="A274" s="6" t="s">
        <v>222</v>
      </c>
      <c r="B274" s="24" t="s">
        <v>562</v>
      </c>
      <c r="C274" s="24"/>
      <c r="D274" s="24"/>
      <c r="E274" s="25" t="s">
        <v>563</v>
      </c>
      <c r="F274" s="25"/>
      <c r="G274" s="25"/>
      <c r="H274" s="25"/>
      <c r="I274" s="25"/>
      <c r="J274" s="26" t="s">
        <v>32</v>
      </c>
      <c r="K274" s="26"/>
      <c r="L274" s="26"/>
      <c r="M274" s="26"/>
      <c r="N274" s="27">
        <f>9000</f>
        <v>9000</v>
      </c>
      <c r="O274" s="27"/>
      <c r="P274" s="27"/>
      <c r="Q274" s="26" t="s">
        <v>4</v>
      </c>
      <c r="R274" s="26"/>
      <c r="S274" s="28" t="s">
        <v>4</v>
      </c>
      <c r="T274" s="28"/>
      <c r="U274" s="28"/>
      <c r="V274" s="28"/>
      <c r="W274" s="7" t="s">
        <v>4</v>
      </c>
      <c r="X274" s="28" t="s">
        <v>4</v>
      </c>
      <c r="Y274" s="28"/>
      <c r="Z274" s="28"/>
      <c r="AA274" s="28"/>
      <c r="AB274" s="26" t="s">
        <v>32</v>
      </c>
      <c r="AC274" s="26"/>
      <c r="AD274" s="26"/>
      <c r="AE274" s="29">
        <f>9000</f>
        <v>9000</v>
      </c>
      <c r="AF274" s="29"/>
      <c r="AG274" s="29"/>
    </row>
    <row r="275" spans="1:33" s="1" customFormat="1" ht="13.5" customHeight="1">
      <c r="A275" s="6" t="s">
        <v>225</v>
      </c>
      <c r="B275" s="24" t="s">
        <v>564</v>
      </c>
      <c r="C275" s="24"/>
      <c r="D275" s="24"/>
      <c r="E275" s="25" t="s">
        <v>565</v>
      </c>
      <c r="F275" s="25"/>
      <c r="G275" s="25"/>
      <c r="H275" s="25"/>
      <c r="I275" s="25"/>
      <c r="J275" s="26" t="s">
        <v>30</v>
      </c>
      <c r="K275" s="26"/>
      <c r="L275" s="26"/>
      <c r="M275" s="26"/>
      <c r="N275" s="27">
        <f>2500</f>
        <v>2500</v>
      </c>
      <c r="O275" s="27"/>
      <c r="P275" s="27"/>
      <c r="Q275" s="26" t="s">
        <v>4</v>
      </c>
      <c r="R275" s="26"/>
      <c r="S275" s="28" t="s">
        <v>4</v>
      </c>
      <c r="T275" s="28"/>
      <c r="U275" s="28"/>
      <c r="V275" s="28"/>
      <c r="W275" s="7" t="s">
        <v>4</v>
      </c>
      <c r="X275" s="28" t="s">
        <v>4</v>
      </c>
      <c r="Y275" s="28"/>
      <c r="Z275" s="28"/>
      <c r="AA275" s="28"/>
      <c r="AB275" s="26" t="s">
        <v>30</v>
      </c>
      <c r="AC275" s="26"/>
      <c r="AD275" s="26"/>
      <c r="AE275" s="29">
        <f>2500</f>
        <v>2500</v>
      </c>
      <c r="AF275" s="29"/>
      <c r="AG275" s="29"/>
    </row>
    <row r="276" spans="1:33" s="1" customFormat="1" ht="13.5" customHeight="1">
      <c r="A276" s="6" t="s">
        <v>463</v>
      </c>
      <c r="B276" s="24" t="s">
        <v>566</v>
      </c>
      <c r="C276" s="24"/>
      <c r="D276" s="24"/>
      <c r="E276" s="25" t="s">
        <v>567</v>
      </c>
      <c r="F276" s="25"/>
      <c r="G276" s="25"/>
      <c r="H276" s="25"/>
      <c r="I276" s="25"/>
      <c r="J276" s="26" t="s">
        <v>30</v>
      </c>
      <c r="K276" s="26"/>
      <c r="L276" s="26"/>
      <c r="M276" s="26"/>
      <c r="N276" s="27">
        <f>2646</f>
        <v>2646</v>
      </c>
      <c r="O276" s="27"/>
      <c r="P276" s="27"/>
      <c r="Q276" s="26" t="s">
        <v>4</v>
      </c>
      <c r="R276" s="26"/>
      <c r="S276" s="28" t="s">
        <v>4</v>
      </c>
      <c r="T276" s="28"/>
      <c r="U276" s="28"/>
      <c r="V276" s="28"/>
      <c r="W276" s="7" t="s">
        <v>4</v>
      </c>
      <c r="X276" s="28" t="s">
        <v>4</v>
      </c>
      <c r="Y276" s="28"/>
      <c r="Z276" s="28"/>
      <c r="AA276" s="28"/>
      <c r="AB276" s="26" t="s">
        <v>30</v>
      </c>
      <c r="AC276" s="26"/>
      <c r="AD276" s="26"/>
      <c r="AE276" s="29">
        <f>2646</f>
        <v>2646</v>
      </c>
      <c r="AF276" s="29"/>
      <c r="AG276" s="29"/>
    </row>
    <row r="277" spans="1:33" s="1" customFormat="1" ht="13.5" customHeight="1">
      <c r="A277" s="6" t="s">
        <v>466</v>
      </c>
      <c r="B277" s="24" t="s">
        <v>568</v>
      </c>
      <c r="C277" s="24"/>
      <c r="D277" s="24"/>
      <c r="E277" s="25" t="s">
        <v>569</v>
      </c>
      <c r="F277" s="25"/>
      <c r="G277" s="25"/>
      <c r="H277" s="25"/>
      <c r="I277" s="25"/>
      <c r="J277" s="26" t="s">
        <v>32</v>
      </c>
      <c r="K277" s="26"/>
      <c r="L277" s="26"/>
      <c r="M277" s="26"/>
      <c r="N277" s="27">
        <f>10500</f>
        <v>10500</v>
      </c>
      <c r="O277" s="27"/>
      <c r="P277" s="27"/>
      <c r="Q277" s="26" t="s">
        <v>4</v>
      </c>
      <c r="R277" s="26"/>
      <c r="S277" s="28" t="s">
        <v>4</v>
      </c>
      <c r="T277" s="28"/>
      <c r="U277" s="28"/>
      <c r="V277" s="28"/>
      <c r="W277" s="7" t="s">
        <v>4</v>
      </c>
      <c r="X277" s="28" t="s">
        <v>4</v>
      </c>
      <c r="Y277" s="28"/>
      <c r="Z277" s="28"/>
      <c r="AA277" s="28"/>
      <c r="AB277" s="26" t="s">
        <v>32</v>
      </c>
      <c r="AC277" s="26"/>
      <c r="AD277" s="26"/>
      <c r="AE277" s="29">
        <f>10500</f>
        <v>10500</v>
      </c>
      <c r="AF277" s="29"/>
      <c r="AG277" s="29"/>
    </row>
    <row r="278" spans="1:33" s="1" customFormat="1" ht="13.5" customHeight="1">
      <c r="A278" s="6" t="s">
        <v>469</v>
      </c>
      <c r="B278" s="24" t="s">
        <v>570</v>
      </c>
      <c r="C278" s="24"/>
      <c r="D278" s="24"/>
      <c r="E278" s="25" t="s">
        <v>571</v>
      </c>
      <c r="F278" s="25"/>
      <c r="G278" s="25"/>
      <c r="H278" s="25"/>
      <c r="I278" s="25"/>
      <c r="J278" s="26" t="s">
        <v>30</v>
      </c>
      <c r="K278" s="26"/>
      <c r="L278" s="26"/>
      <c r="M278" s="26"/>
      <c r="N278" s="27">
        <f>7000</f>
        <v>7000</v>
      </c>
      <c r="O278" s="27"/>
      <c r="P278" s="27"/>
      <c r="Q278" s="26" t="s">
        <v>4</v>
      </c>
      <c r="R278" s="26"/>
      <c r="S278" s="28" t="s">
        <v>4</v>
      </c>
      <c r="T278" s="28"/>
      <c r="U278" s="28"/>
      <c r="V278" s="28"/>
      <c r="W278" s="7" t="s">
        <v>4</v>
      </c>
      <c r="X278" s="28" t="s">
        <v>4</v>
      </c>
      <c r="Y278" s="28"/>
      <c r="Z278" s="28"/>
      <c r="AA278" s="28"/>
      <c r="AB278" s="26" t="s">
        <v>30</v>
      </c>
      <c r="AC278" s="26"/>
      <c r="AD278" s="26"/>
      <c r="AE278" s="29">
        <f>7000</f>
        <v>7000</v>
      </c>
      <c r="AF278" s="29"/>
      <c r="AG278" s="29"/>
    </row>
    <row r="279" spans="1:33" s="1" customFormat="1" ht="13.5" customHeight="1">
      <c r="A279" s="6" t="s">
        <v>472</v>
      </c>
      <c r="B279" s="24" t="s">
        <v>572</v>
      </c>
      <c r="C279" s="24"/>
      <c r="D279" s="24"/>
      <c r="E279" s="25" t="s">
        <v>573</v>
      </c>
      <c r="F279" s="25"/>
      <c r="G279" s="25"/>
      <c r="H279" s="25"/>
      <c r="I279" s="25"/>
      <c r="J279" s="26" t="s">
        <v>30</v>
      </c>
      <c r="K279" s="26"/>
      <c r="L279" s="26"/>
      <c r="M279" s="26"/>
      <c r="N279" s="27">
        <f>6500</f>
        <v>6500</v>
      </c>
      <c r="O279" s="27"/>
      <c r="P279" s="27"/>
      <c r="Q279" s="26" t="s">
        <v>4</v>
      </c>
      <c r="R279" s="26"/>
      <c r="S279" s="28" t="s">
        <v>4</v>
      </c>
      <c r="T279" s="28"/>
      <c r="U279" s="28"/>
      <c r="V279" s="28"/>
      <c r="W279" s="7" t="s">
        <v>4</v>
      </c>
      <c r="X279" s="28" t="s">
        <v>4</v>
      </c>
      <c r="Y279" s="28"/>
      <c r="Z279" s="28"/>
      <c r="AA279" s="28"/>
      <c r="AB279" s="26" t="s">
        <v>30</v>
      </c>
      <c r="AC279" s="26"/>
      <c r="AD279" s="26"/>
      <c r="AE279" s="29">
        <f>6500</f>
        <v>6500</v>
      </c>
      <c r="AF279" s="29"/>
      <c r="AG279" s="29"/>
    </row>
    <row r="280" spans="1:33" s="1" customFormat="1" ht="24" customHeight="1">
      <c r="A280" s="6" t="s">
        <v>475</v>
      </c>
      <c r="B280" s="24" t="s">
        <v>574</v>
      </c>
      <c r="C280" s="24"/>
      <c r="D280" s="24"/>
      <c r="E280" s="25" t="s">
        <v>575</v>
      </c>
      <c r="F280" s="25"/>
      <c r="G280" s="25"/>
      <c r="H280" s="25"/>
      <c r="I280" s="25"/>
      <c r="J280" s="26" t="s">
        <v>30</v>
      </c>
      <c r="K280" s="26"/>
      <c r="L280" s="26"/>
      <c r="M280" s="26"/>
      <c r="N280" s="27">
        <f>7647.5</f>
        <v>7647.5</v>
      </c>
      <c r="O280" s="27"/>
      <c r="P280" s="27"/>
      <c r="Q280" s="26" t="s">
        <v>4</v>
      </c>
      <c r="R280" s="26"/>
      <c r="S280" s="28" t="s">
        <v>4</v>
      </c>
      <c r="T280" s="28"/>
      <c r="U280" s="28"/>
      <c r="V280" s="28"/>
      <c r="W280" s="7" t="s">
        <v>4</v>
      </c>
      <c r="X280" s="28" t="s">
        <v>4</v>
      </c>
      <c r="Y280" s="28"/>
      <c r="Z280" s="28"/>
      <c r="AA280" s="28"/>
      <c r="AB280" s="26" t="s">
        <v>30</v>
      </c>
      <c r="AC280" s="26"/>
      <c r="AD280" s="26"/>
      <c r="AE280" s="29">
        <f>7647.5</f>
        <v>7647.5</v>
      </c>
      <c r="AF280" s="29"/>
      <c r="AG280" s="29"/>
    </row>
    <row r="281" spans="1:33" s="1" customFormat="1" ht="24" customHeight="1">
      <c r="A281" s="6" t="s">
        <v>478</v>
      </c>
      <c r="B281" s="24" t="s">
        <v>576</v>
      </c>
      <c r="C281" s="24"/>
      <c r="D281" s="24"/>
      <c r="E281" s="25" t="s">
        <v>577</v>
      </c>
      <c r="F281" s="25"/>
      <c r="G281" s="25"/>
      <c r="H281" s="25"/>
      <c r="I281" s="25"/>
      <c r="J281" s="26" t="s">
        <v>30</v>
      </c>
      <c r="K281" s="26"/>
      <c r="L281" s="26"/>
      <c r="M281" s="26"/>
      <c r="N281" s="27">
        <f>6824.34</f>
        <v>6824.34</v>
      </c>
      <c r="O281" s="27"/>
      <c r="P281" s="27"/>
      <c r="Q281" s="26" t="s">
        <v>4</v>
      </c>
      <c r="R281" s="26"/>
      <c r="S281" s="28" t="s">
        <v>4</v>
      </c>
      <c r="T281" s="28"/>
      <c r="U281" s="28"/>
      <c r="V281" s="28"/>
      <c r="W281" s="7" t="s">
        <v>4</v>
      </c>
      <c r="X281" s="28" t="s">
        <v>4</v>
      </c>
      <c r="Y281" s="28"/>
      <c r="Z281" s="28"/>
      <c r="AA281" s="28"/>
      <c r="AB281" s="26" t="s">
        <v>30</v>
      </c>
      <c r="AC281" s="26"/>
      <c r="AD281" s="26"/>
      <c r="AE281" s="29">
        <f>6824.34</f>
        <v>6824.34</v>
      </c>
      <c r="AF281" s="29"/>
      <c r="AG281" s="29"/>
    </row>
    <row r="282" spans="1:33" s="1" customFormat="1" ht="13.5" customHeight="1">
      <c r="A282" s="6" t="s">
        <v>481</v>
      </c>
      <c r="B282" s="24" t="s">
        <v>578</v>
      </c>
      <c r="C282" s="24"/>
      <c r="D282" s="24"/>
      <c r="E282" s="25" t="s">
        <v>579</v>
      </c>
      <c r="F282" s="25"/>
      <c r="G282" s="25"/>
      <c r="H282" s="25"/>
      <c r="I282" s="25"/>
      <c r="J282" s="26" t="s">
        <v>30</v>
      </c>
      <c r="K282" s="26"/>
      <c r="L282" s="26"/>
      <c r="M282" s="26"/>
      <c r="N282" s="27">
        <f>2280</f>
        <v>2280</v>
      </c>
      <c r="O282" s="27"/>
      <c r="P282" s="27"/>
      <c r="Q282" s="26" t="s">
        <v>4</v>
      </c>
      <c r="R282" s="26"/>
      <c r="S282" s="28" t="s">
        <v>4</v>
      </c>
      <c r="T282" s="28"/>
      <c r="U282" s="28"/>
      <c r="V282" s="28"/>
      <c r="W282" s="7" t="s">
        <v>4</v>
      </c>
      <c r="X282" s="28" t="s">
        <v>4</v>
      </c>
      <c r="Y282" s="28"/>
      <c r="Z282" s="28"/>
      <c r="AA282" s="28"/>
      <c r="AB282" s="26" t="s">
        <v>30</v>
      </c>
      <c r="AC282" s="26"/>
      <c r="AD282" s="26"/>
      <c r="AE282" s="29">
        <f>2280</f>
        <v>2280</v>
      </c>
      <c r="AF282" s="29"/>
      <c r="AG282" s="29"/>
    </row>
    <row r="283" spans="1:33" s="1" customFormat="1" ht="13.5" customHeight="1">
      <c r="A283" s="6" t="s">
        <v>229</v>
      </c>
      <c r="B283" s="24" t="s">
        <v>580</v>
      </c>
      <c r="C283" s="24"/>
      <c r="D283" s="24"/>
      <c r="E283" s="25" t="s">
        <v>581</v>
      </c>
      <c r="F283" s="25"/>
      <c r="G283" s="25"/>
      <c r="H283" s="25"/>
      <c r="I283" s="25"/>
      <c r="J283" s="26" t="s">
        <v>30</v>
      </c>
      <c r="K283" s="26"/>
      <c r="L283" s="26"/>
      <c r="M283" s="26"/>
      <c r="N283" s="27">
        <f>3017.5</f>
        <v>3017.5</v>
      </c>
      <c r="O283" s="27"/>
      <c r="P283" s="27"/>
      <c r="Q283" s="26" t="s">
        <v>4</v>
      </c>
      <c r="R283" s="26"/>
      <c r="S283" s="28" t="s">
        <v>4</v>
      </c>
      <c r="T283" s="28"/>
      <c r="U283" s="28"/>
      <c r="V283" s="28"/>
      <c r="W283" s="7" t="s">
        <v>4</v>
      </c>
      <c r="X283" s="28" t="s">
        <v>4</v>
      </c>
      <c r="Y283" s="28"/>
      <c r="Z283" s="28"/>
      <c r="AA283" s="28"/>
      <c r="AB283" s="26" t="s">
        <v>30</v>
      </c>
      <c r="AC283" s="26"/>
      <c r="AD283" s="26"/>
      <c r="AE283" s="29">
        <f>3017.5</f>
        <v>3017.5</v>
      </c>
      <c r="AF283" s="29"/>
      <c r="AG283" s="29"/>
    </row>
    <row r="284" spans="1:33" s="1" customFormat="1" ht="24" customHeight="1">
      <c r="A284" s="6" t="s">
        <v>486</v>
      </c>
      <c r="B284" s="24" t="s">
        <v>582</v>
      </c>
      <c r="C284" s="24"/>
      <c r="D284" s="24"/>
      <c r="E284" s="25" t="s">
        <v>583</v>
      </c>
      <c r="F284" s="25"/>
      <c r="G284" s="25"/>
      <c r="H284" s="25"/>
      <c r="I284" s="25"/>
      <c r="J284" s="26" t="s">
        <v>30</v>
      </c>
      <c r="K284" s="26"/>
      <c r="L284" s="26"/>
      <c r="M284" s="26"/>
      <c r="N284" s="27">
        <f>2042.5</f>
        <v>2042.5</v>
      </c>
      <c r="O284" s="27"/>
      <c r="P284" s="27"/>
      <c r="Q284" s="26" t="s">
        <v>4</v>
      </c>
      <c r="R284" s="26"/>
      <c r="S284" s="28" t="s">
        <v>4</v>
      </c>
      <c r="T284" s="28"/>
      <c r="U284" s="28"/>
      <c r="V284" s="28"/>
      <c r="W284" s="7" t="s">
        <v>4</v>
      </c>
      <c r="X284" s="28" t="s">
        <v>4</v>
      </c>
      <c r="Y284" s="28"/>
      <c r="Z284" s="28"/>
      <c r="AA284" s="28"/>
      <c r="AB284" s="26" t="s">
        <v>30</v>
      </c>
      <c r="AC284" s="26"/>
      <c r="AD284" s="26"/>
      <c r="AE284" s="29">
        <f>2042.5</f>
        <v>2042.5</v>
      </c>
      <c r="AF284" s="29"/>
      <c r="AG284" s="29"/>
    </row>
    <row r="285" spans="1:33" s="1" customFormat="1" ht="13.5" customHeight="1">
      <c r="A285" s="6" t="s">
        <v>584</v>
      </c>
      <c r="B285" s="24" t="s">
        <v>253</v>
      </c>
      <c r="C285" s="24"/>
      <c r="D285" s="24"/>
      <c r="E285" s="25" t="s">
        <v>254</v>
      </c>
      <c r="F285" s="25"/>
      <c r="G285" s="25"/>
      <c r="H285" s="25"/>
      <c r="I285" s="25"/>
      <c r="J285" s="26" t="s">
        <v>32</v>
      </c>
      <c r="K285" s="26"/>
      <c r="L285" s="26"/>
      <c r="M285" s="26"/>
      <c r="N285" s="27">
        <f>1339.5</f>
        <v>1339.5</v>
      </c>
      <c r="O285" s="27"/>
      <c r="P285" s="27"/>
      <c r="Q285" s="26" t="s">
        <v>4</v>
      </c>
      <c r="R285" s="26"/>
      <c r="S285" s="28" t="s">
        <v>4</v>
      </c>
      <c r="T285" s="28"/>
      <c r="U285" s="28"/>
      <c r="V285" s="28"/>
      <c r="W285" s="7" t="s">
        <v>4</v>
      </c>
      <c r="X285" s="28" t="s">
        <v>4</v>
      </c>
      <c r="Y285" s="28"/>
      <c r="Z285" s="28"/>
      <c r="AA285" s="28"/>
      <c r="AB285" s="26" t="s">
        <v>32</v>
      </c>
      <c r="AC285" s="26"/>
      <c r="AD285" s="26"/>
      <c r="AE285" s="29">
        <f>1339.5</f>
        <v>1339.5</v>
      </c>
      <c r="AF285" s="29"/>
      <c r="AG285" s="29"/>
    </row>
    <row r="286" spans="1:33" s="1" customFormat="1" ht="24" customHeight="1">
      <c r="A286" s="6" t="s">
        <v>585</v>
      </c>
      <c r="B286" s="24" t="s">
        <v>255</v>
      </c>
      <c r="C286" s="24"/>
      <c r="D286" s="24"/>
      <c r="E286" s="25" t="s">
        <v>256</v>
      </c>
      <c r="F286" s="25"/>
      <c r="G286" s="25"/>
      <c r="H286" s="25"/>
      <c r="I286" s="25"/>
      <c r="J286" s="26" t="s">
        <v>30</v>
      </c>
      <c r="K286" s="26"/>
      <c r="L286" s="26"/>
      <c r="M286" s="26"/>
      <c r="N286" s="27">
        <f>780</f>
        <v>780</v>
      </c>
      <c r="O286" s="27"/>
      <c r="P286" s="27"/>
      <c r="Q286" s="26" t="s">
        <v>4</v>
      </c>
      <c r="R286" s="26"/>
      <c r="S286" s="28" t="s">
        <v>4</v>
      </c>
      <c r="T286" s="28"/>
      <c r="U286" s="28"/>
      <c r="V286" s="28"/>
      <c r="W286" s="7" t="s">
        <v>4</v>
      </c>
      <c r="X286" s="28" t="s">
        <v>4</v>
      </c>
      <c r="Y286" s="28"/>
      <c r="Z286" s="28"/>
      <c r="AA286" s="28"/>
      <c r="AB286" s="26" t="s">
        <v>30</v>
      </c>
      <c r="AC286" s="26"/>
      <c r="AD286" s="26"/>
      <c r="AE286" s="29">
        <f>780</f>
        <v>780</v>
      </c>
      <c r="AF286" s="29"/>
      <c r="AG286" s="29"/>
    </row>
    <row r="287" spans="1:33" s="1" customFormat="1" ht="13.5" customHeight="1">
      <c r="A287" s="6" t="s">
        <v>586</v>
      </c>
      <c r="B287" s="24" t="s">
        <v>587</v>
      </c>
      <c r="C287" s="24"/>
      <c r="D287" s="24"/>
      <c r="E287" s="25" t="s">
        <v>588</v>
      </c>
      <c r="F287" s="25"/>
      <c r="G287" s="25"/>
      <c r="H287" s="25"/>
      <c r="I287" s="25"/>
      <c r="J287" s="26" t="s">
        <v>30</v>
      </c>
      <c r="K287" s="26"/>
      <c r="L287" s="26"/>
      <c r="M287" s="26"/>
      <c r="N287" s="27">
        <f>25990</f>
        <v>25990</v>
      </c>
      <c r="O287" s="27"/>
      <c r="P287" s="27"/>
      <c r="Q287" s="26" t="s">
        <v>4</v>
      </c>
      <c r="R287" s="26"/>
      <c r="S287" s="28" t="s">
        <v>4</v>
      </c>
      <c r="T287" s="28"/>
      <c r="U287" s="28"/>
      <c r="V287" s="28"/>
      <c r="W287" s="7" t="s">
        <v>4</v>
      </c>
      <c r="X287" s="28" t="s">
        <v>4</v>
      </c>
      <c r="Y287" s="28"/>
      <c r="Z287" s="28"/>
      <c r="AA287" s="28"/>
      <c r="AB287" s="26" t="s">
        <v>30</v>
      </c>
      <c r="AC287" s="26"/>
      <c r="AD287" s="26"/>
      <c r="AE287" s="29">
        <f>25990</f>
        <v>25990</v>
      </c>
      <c r="AF287" s="29"/>
      <c r="AG287" s="29"/>
    </row>
    <row r="288" spans="1:33" s="1" customFormat="1" ht="13.5" customHeight="1">
      <c r="A288" s="6" t="s">
        <v>589</v>
      </c>
      <c r="B288" s="24" t="s">
        <v>590</v>
      </c>
      <c r="C288" s="24"/>
      <c r="D288" s="24"/>
      <c r="E288" s="25" t="s">
        <v>591</v>
      </c>
      <c r="F288" s="25"/>
      <c r="G288" s="25"/>
      <c r="H288" s="25"/>
      <c r="I288" s="25"/>
      <c r="J288" s="26" t="s">
        <v>30</v>
      </c>
      <c r="K288" s="26"/>
      <c r="L288" s="26"/>
      <c r="M288" s="26"/>
      <c r="N288" s="27">
        <f>9835.35</f>
        <v>9835.35</v>
      </c>
      <c r="O288" s="27"/>
      <c r="P288" s="27"/>
      <c r="Q288" s="26" t="s">
        <v>4</v>
      </c>
      <c r="R288" s="26"/>
      <c r="S288" s="28" t="s">
        <v>4</v>
      </c>
      <c r="T288" s="28"/>
      <c r="U288" s="28"/>
      <c r="V288" s="28"/>
      <c r="W288" s="7" t="s">
        <v>4</v>
      </c>
      <c r="X288" s="28" t="s">
        <v>4</v>
      </c>
      <c r="Y288" s="28"/>
      <c r="Z288" s="28"/>
      <c r="AA288" s="28"/>
      <c r="AB288" s="26" t="s">
        <v>30</v>
      </c>
      <c r="AC288" s="26"/>
      <c r="AD288" s="26"/>
      <c r="AE288" s="29">
        <f>9835.35</f>
        <v>9835.35</v>
      </c>
      <c r="AF288" s="29"/>
      <c r="AG288" s="29"/>
    </row>
    <row r="289" spans="1:33" s="1" customFormat="1" ht="13.5" customHeight="1">
      <c r="A289" s="6" t="s">
        <v>592</v>
      </c>
      <c r="B289" s="24" t="s">
        <v>593</v>
      </c>
      <c r="C289" s="24"/>
      <c r="D289" s="24"/>
      <c r="E289" s="25" t="s">
        <v>594</v>
      </c>
      <c r="F289" s="25"/>
      <c r="G289" s="25"/>
      <c r="H289" s="25"/>
      <c r="I289" s="25"/>
      <c r="J289" s="26" t="s">
        <v>30</v>
      </c>
      <c r="K289" s="26"/>
      <c r="L289" s="26"/>
      <c r="M289" s="26"/>
      <c r="N289" s="27">
        <f>2176.05</f>
        <v>2176.05</v>
      </c>
      <c r="O289" s="27"/>
      <c r="P289" s="27"/>
      <c r="Q289" s="26" t="s">
        <v>4</v>
      </c>
      <c r="R289" s="26"/>
      <c r="S289" s="28" t="s">
        <v>4</v>
      </c>
      <c r="T289" s="28"/>
      <c r="U289" s="28"/>
      <c r="V289" s="28"/>
      <c r="W289" s="7" t="s">
        <v>4</v>
      </c>
      <c r="X289" s="28" t="s">
        <v>4</v>
      </c>
      <c r="Y289" s="28"/>
      <c r="Z289" s="28"/>
      <c r="AA289" s="28"/>
      <c r="AB289" s="26" t="s">
        <v>30</v>
      </c>
      <c r="AC289" s="26"/>
      <c r="AD289" s="26"/>
      <c r="AE289" s="29">
        <f>2176.05</f>
        <v>2176.05</v>
      </c>
      <c r="AF289" s="29"/>
      <c r="AG289" s="29"/>
    </row>
    <row r="290" spans="1:33" s="1" customFormat="1" ht="13.5" customHeight="1">
      <c r="A290" s="6" t="s">
        <v>595</v>
      </c>
      <c r="B290" s="24" t="s">
        <v>596</v>
      </c>
      <c r="C290" s="24"/>
      <c r="D290" s="24"/>
      <c r="E290" s="25" t="s">
        <v>597</v>
      </c>
      <c r="F290" s="25"/>
      <c r="G290" s="25"/>
      <c r="H290" s="25"/>
      <c r="I290" s="25"/>
      <c r="J290" s="26" t="s">
        <v>30</v>
      </c>
      <c r="K290" s="26"/>
      <c r="L290" s="26"/>
      <c r="M290" s="26"/>
      <c r="N290" s="27">
        <f>712.5</f>
        <v>712.5</v>
      </c>
      <c r="O290" s="27"/>
      <c r="P290" s="27"/>
      <c r="Q290" s="26" t="s">
        <v>4</v>
      </c>
      <c r="R290" s="26"/>
      <c r="S290" s="28" t="s">
        <v>4</v>
      </c>
      <c r="T290" s="28"/>
      <c r="U290" s="28"/>
      <c r="V290" s="28"/>
      <c r="W290" s="7" t="s">
        <v>4</v>
      </c>
      <c r="X290" s="28" t="s">
        <v>4</v>
      </c>
      <c r="Y290" s="28"/>
      <c r="Z290" s="28"/>
      <c r="AA290" s="28"/>
      <c r="AB290" s="26" t="s">
        <v>30</v>
      </c>
      <c r="AC290" s="26"/>
      <c r="AD290" s="26"/>
      <c r="AE290" s="29">
        <f>712.5</f>
        <v>712.5</v>
      </c>
      <c r="AF290" s="29"/>
      <c r="AG290" s="29"/>
    </row>
    <row r="291" spans="1:33" s="1" customFormat="1" ht="13.5" customHeight="1">
      <c r="A291" s="6" t="s">
        <v>598</v>
      </c>
      <c r="B291" s="24" t="s">
        <v>599</v>
      </c>
      <c r="C291" s="24"/>
      <c r="D291" s="24"/>
      <c r="E291" s="25" t="s">
        <v>600</v>
      </c>
      <c r="F291" s="25"/>
      <c r="G291" s="25"/>
      <c r="H291" s="25"/>
      <c r="I291" s="25"/>
      <c r="J291" s="26" t="s">
        <v>30</v>
      </c>
      <c r="K291" s="26"/>
      <c r="L291" s="26"/>
      <c r="M291" s="26"/>
      <c r="N291" s="27">
        <f>1814.5</f>
        <v>1814.5</v>
      </c>
      <c r="O291" s="27"/>
      <c r="P291" s="27"/>
      <c r="Q291" s="26" t="s">
        <v>4</v>
      </c>
      <c r="R291" s="26"/>
      <c r="S291" s="28" t="s">
        <v>4</v>
      </c>
      <c r="T291" s="28"/>
      <c r="U291" s="28"/>
      <c r="V291" s="28"/>
      <c r="W291" s="7" t="s">
        <v>4</v>
      </c>
      <c r="X291" s="28" t="s">
        <v>4</v>
      </c>
      <c r="Y291" s="28"/>
      <c r="Z291" s="28"/>
      <c r="AA291" s="28"/>
      <c r="AB291" s="26" t="s">
        <v>30</v>
      </c>
      <c r="AC291" s="26"/>
      <c r="AD291" s="26"/>
      <c r="AE291" s="29">
        <f>1814.5</f>
        <v>1814.5</v>
      </c>
      <c r="AF291" s="29"/>
      <c r="AG291" s="29"/>
    </row>
    <row r="292" spans="1:33" s="1" customFormat="1" ht="24" customHeight="1">
      <c r="A292" s="6" t="s">
        <v>601</v>
      </c>
      <c r="B292" s="24" t="s">
        <v>602</v>
      </c>
      <c r="C292" s="24"/>
      <c r="D292" s="24"/>
      <c r="E292" s="25" t="s">
        <v>603</v>
      </c>
      <c r="F292" s="25"/>
      <c r="G292" s="25"/>
      <c r="H292" s="25"/>
      <c r="I292" s="25"/>
      <c r="J292" s="26" t="s">
        <v>30</v>
      </c>
      <c r="K292" s="26"/>
      <c r="L292" s="26"/>
      <c r="M292" s="26"/>
      <c r="N292" s="27">
        <f>4914.95</f>
        <v>4914.95</v>
      </c>
      <c r="O292" s="27"/>
      <c r="P292" s="27"/>
      <c r="Q292" s="26" t="s">
        <v>4</v>
      </c>
      <c r="R292" s="26"/>
      <c r="S292" s="28" t="s">
        <v>4</v>
      </c>
      <c r="T292" s="28"/>
      <c r="U292" s="28"/>
      <c r="V292" s="28"/>
      <c r="W292" s="7" t="s">
        <v>4</v>
      </c>
      <c r="X292" s="28" t="s">
        <v>4</v>
      </c>
      <c r="Y292" s="28"/>
      <c r="Z292" s="28"/>
      <c r="AA292" s="28"/>
      <c r="AB292" s="26" t="s">
        <v>30</v>
      </c>
      <c r="AC292" s="26"/>
      <c r="AD292" s="26"/>
      <c r="AE292" s="29">
        <f>4914.95</f>
        <v>4914.95</v>
      </c>
      <c r="AF292" s="29"/>
      <c r="AG292" s="29"/>
    </row>
    <row r="293" spans="1:33" s="1" customFormat="1" ht="24" customHeight="1">
      <c r="A293" s="6" t="s">
        <v>604</v>
      </c>
      <c r="B293" s="24" t="s">
        <v>605</v>
      </c>
      <c r="C293" s="24"/>
      <c r="D293" s="24"/>
      <c r="E293" s="25" t="s">
        <v>606</v>
      </c>
      <c r="F293" s="25"/>
      <c r="G293" s="25"/>
      <c r="H293" s="25"/>
      <c r="I293" s="25"/>
      <c r="J293" s="26" t="s">
        <v>30</v>
      </c>
      <c r="K293" s="26"/>
      <c r="L293" s="26"/>
      <c r="M293" s="26"/>
      <c r="N293" s="27">
        <f>12500</f>
        <v>12500</v>
      </c>
      <c r="O293" s="27"/>
      <c r="P293" s="27"/>
      <c r="Q293" s="26" t="s">
        <v>4</v>
      </c>
      <c r="R293" s="26"/>
      <c r="S293" s="28" t="s">
        <v>4</v>
      </c>
      <c r="T293" s="28"/>
      <c r="U293" s="28"/>
      <c r="V293" s="28"/>
      <c r="W293" s="7" t="s">
        <v>4</v>
      </c>
      <c r="X293" s="28" t="s">
        <v>4</v>
      </c>
      <c r="Y293" s="28"/>
      <c r="Z293" s="28"/>
      <c r="AA293" s="28"/>
      <c r="AB293" s="26" t="s">
        <v>30</v>
      </c>
      <c r="AC293" s="26"/>
      <c r="AD293" s="26"/>
      <c r="AE293" s="29">
        <f>12500</f>
        <v>12500</v>
      </c>
      <c r="AF293" s="29"/>
      <c r="AG293" s="29"/>
    </row>
    <row r="294" spans="1:33" s="1" customFormat="1" ht="54.75" customHeight="1">
      <c r="A294" s="6" t="s">
        <v>607</v>
      </c>
      <c r="B294" s="24" t="s">
        <v>608</v>
      </c>
      <c r="C294" s="24"/>
      <c r="D294" s="24"/>
      <c r="E294" s="25" t="s">
        <v>609</v>
      </c>
      <c r="F294" s="25"/>
      <c r="G294" s="25"/>
      <c r="H294" s="25"/>
      <c r="I294" s="25"/>
      <c r="J294" s="26" t="s">
        <v>30</v>
      </c>
      <c r="K294" s="26"/>
      <c r="L294" s="26"/>
      <c r="M294" s="26"/>
      <c r="N294" s="27">
        <f>17765</f>
        <v>17765</v>
      </c>
      <c r="O294" s="27"/>
      <c r="P294" s="27"/>
      <c r="Q294" s="26" t="s">
        <v>4</v>
      </c>
      <c r="R294" s="26"/>
      <c r="S294" s="28" t="s">
        <v>4</v>
      </c>
      <c r="T294" s="28"/>
      <c r="U294" s="28"/>
      <c r="V294" s="28"/>
      <c r="W294" s="7" t="s">
        <v>4</v>
      </c>
      <c r="X294" s="28" t="s">
        <v>4</v>
      </c>
      <c r="Y294" s="28"/>
      <c r="Z294" s="28"/>
      <c r="AA294" s="28"/>
      <c r="AB294" s="26" t="s">
        <v>30</v>
      </c>
      <c r="AC294" s="26"/>
      <c r="AD294" s="26"/>
      <c r="AE294" s="29">
        <f>17765</f>
        <v>17765</v>
      </c>
      <c r="AF294" s="29"/>
      <c r="AG294" s="29"/>
    </row>
    <row r="295" spans="1:33" s="1" customFormat="1" ht="13.5" customHeight="1">
      <c r="A295" s="6" t="s">
        <v>610</v>
      </c>
      <c r="B295" s="24" t="s">
        <v>611</v>
      </c>
      <c r="C295" s="24"/>
      <c r="D295" s="24"/>
      <c r="E295" s="25" t="s">
        <v>612</v>
      </c>
      <c r="F295" s="25"/>
      <c r="G295" s="25"/>
      <c r="H295" s="25"/>
      <c r="I295" s="25"/>
      <c r="J295" s="26" t="s">
        <v>30</v>
      </c>
      <c r="K295" s="26"/>
      <c r="L295" s="26"/>
      <c r="M295" s="26"/>
      <c r="N295" s="27">
        <f>483.6</f>
        <v>483.6</v>
      </c>
      <c r="O295" s="27"/>
      <c r="P295" s="27"/>
      <c r="Q295" s="26" t="s">
        <v>4</v>
      </c>
      <c r="R295" s="26"/>
      <c r="S295" s="28" t="s">
        <v>4</v>
      </c>
      <c r="T295" s="28"/>
      <c r="U295" s="28"/>
      <c r="V295" s="28"/>
      <c r="W295" s="7" t="s">
        <v>4</v>
      </c>
      <c r="X295" s="28" t="s">
        <v>4</v>
      </c>
      <c r="Y295" s="28"/>
      <c r="Z295" s="28"/>
      <c r="AA295" s="28"/>
      <c r="AB295" s="26" t="s">
        <v>30</v>
      </c>
      <c r="AC295" s="26"/>
      <c r="AD295" s="26"/>
      <c r="AE295" s="29">
        <f>483.6</f>
        <v>483.6</v>
      </c>
      <c r="AF295" s="29"/>
      <c r="AG295" s="29"/>
    </row>
    <row r="296" spans="1:33" s="1" customFormat="1" ht="33.75" customHeight="1">
      <c r="A296" s="6" t="s">
        <v>613</v>
      </c>
      <c r="B296" s="24" t="s">
        <v>614</v>
      </c>
      <c r="C296" s="24"/>
      <c r="D296" s="24"/>
      <c r="E296" s="25" t="s">
        <v>615</v>
      </c>
      <c r="F296" s="25"/>
      <c r="G296" s="25"/>
      <c r="H296" s="25"/>
      <c r="I296" s="25"/>
      <c r="J296" s="26" t="s">
        <v>30</v>
      </c>
      <c r="K296" s="26"/>
      <c r="L296" s="26"/>
      <c r="M296" s="26"/>
      <c r="N296" s="27">
        <f>6333</f>
        <v>6333</v>
      </c>
      <c r="O296" s="27"/>
      <c r="P296" s="27"/>
      <c r="Q296" s="26" t="s">
        <v>4</v>
      </c>
      <c r="R296" s="26"/>
      <c r="S296" s="28" t="s">
        <v>4</v>
      </c>
      <c r="T296" s="28"/>
      <c r="U296" s="28"/>
      <c r="V296" s="28"/>
      <c r="W296" s="7" t="s">
        <v>4</v>
      </c>
      <c r="X296" s="28" t="s">
        <v>4</v>
      </c>
      <c r="Y296" s="28"/>
      <c r="Z296" s="28"/>
      <c r="AA296" s="28"/>
      <c r="AB296" s="26" t="s">
        <v>30</v>
      </c>
      <c r="AC296" s="26"/>
      <c r="AD296" s="26"/>
      <c r="AE296" s="29">
        <f>6333</f>
        <v>6333</v>
      </c>
      <c r="AF296" s="29"/>
      <c r="AG296" s="29"/>
    </row>
    <row r="297" spans="1:33" s="1" customFormat="1" ht="24" customHeight="1">
      <c r="A297" s="6" t="s">
        <v>616</v>
      </c>
      <c r="B297" s="24" t="s">
        <v>617</v>
      </c>
      <c r="C297" s="24"/>
      <c r="D297" s="24"/>
      <c r="E297" s="25" t="s">
        <v>618</v>
      </c>
      <c r="F297" s="25"/>
      <c r="G297" s="25"/>
      <c r="H297" s="25"/>
      <c r="I297" s="25"/>
      <c r="J297" s="26" t="s">
        <v>30</v>
      </c>
      <c r="K297" s="26"/>
      <c r="L297" s="26"/>
      <c r="M297" s="26"/>
      <c r="N297" s="27">
        <f>3762.95</f>
        <v>3762.95</v>
      </c>
      <c r="O297" s="27"/>
      <c r="P297" s="27"/>
      <c r="Q297" s="26" t="s">
        <v>4</v>
      </c>
      <c r="R297" s="26"/>
      <c r="S297" s="28" t="s">
        <v>4</v>
      </c>
      <c r="T297" s="28"/>
      <c r="U297" s="28"/>
      <c r="V297" s="28"/>
      <c r="W297" s="7" t="s">
        <v>4</v>
      </c>
      <c r="X297" s="28" t="s">
        <v>4</v>
      </c>
      <c r="Y297" s="28"/>
      <c r="Z297" s="28"/>
      <c r="AA297" s="28"/>
      <c r="AB297" s="26" t="s">
        <v>30</v>
      </c>
      <c r="AC297" s="26"/>
      <c r="AD297" s="26"/>
      <c r="AE297" s="29">
        <f>3762.95</f>
        <v>3762.95</v>
      </c>
      <c r="AF297" s="29"/>
      <c r="AG297" s="29"/>
    </row>
    <row r="298" spans="1:33" s="1" customFormat="1" ht="24" customHeight="1">
      <c r="A298" s="6" t="s">
        <v>619</v>
      </c>
      <c r="B298" s="24" t="s">
        <v>620</v>
      </c>
      <c r="C298" s="24"/>
      <c r="D298" s="24"/>
      <c r="E298" s="25" t="s">
        <v>621</v>
      </c>
      <c r="F298" s="25"/>
      <c r="G298" s="25"/>
      <c r="H298" s="25"/>
      <c r="I298" s="25"/>
      <c r="J298" s="26" t="s">
        <v>30</v>
      </c>
      <c r="K298" s="26"/>
      <c r="L298" s="26"/>
      <c r="M298" s="26"/>
      <c r="N298" s="27">
        <f>1218.66</f>
        <v>1218.66</v>
      </c>
      <c r="O298" s="27"/>
      <c r="P298" s="27"/>
      <c r="Q298" s="26" t="s">
        <v>4</v>
      </c>
      <c r="R298" s="26"/>
      <c r="S298" s="28" t="s">
        <v>4</v>
      </c>
      <c r="T298" s="28"/>
      <c r="U298" s="28"/>
      <c r="V298" s="28"/>
      <c r="W298" s="7" t="s">
        <v>4</v>
      </c>
      <c r="X298" s="28" t="s">
        <v>4</v>
      </c>
      <c r="Y298" s="28"/>
      <c r="Z298" s="28"/>
      <c r="AA298" s="28"/>
      <c r="AB298" s="26" t="s">
        <v>30</v>
      </c>
      <c r="AC298" s="26"/>
      <c r="AD298" s="26"/>
      <c r="AE298" s="29">
        <f>1218.66</f>
        <v>1218.66</v>
      </c>
      <c r="AF298" s="29"/>
      <c r="AG298" s="29"/>
    </row>
    <row r="299" spans="1:33" s="1" customFormat="1" ht="24" customHeight="1">
      <c r="A299" s="6" t="s">
        <v>622</v>
      </c>
      <c r="B299" s="24" t="s">
        <v>623</v>
      </c>
      <c r="C299" s="24"/>
      <c r="D299" s="24"/>
      <c r="E299" s="25" t="s">
        <v>621</v>
      </c>
      <c r="F299" s="25"/>
      <c r="G299" s="25"/>
      <c r="H299" s="25"/>
      <c r="I299" s="25"/>
      <c r="J299" s="26" t="s">
        <v>30</v>
      </c>
      <c r="K299" s="26"/>
      <c r="L299" s="26"/>
      <c r="M299" s="26"/>
      <c r="N299" s="27">
        <f>1218.66</f>
        <v>1218.66</v>
      </c>
      <c r="O299" s="27"/>
      <c r="P299" s="27"/>
      <c r="Q299" s="26" t="s">
        <v>4</v>
      </c>
      <c r="R299" s="26"/>
      <c r="S299" s="28" t="s">
        <v>4</v>
      </c>
      <c r="T299" s="28"/>
      <c r="U299" s="28"/>
      <c r="V299" s="28"/>
      <c r="W299" s="7" t="s">
        <v>4</v>
      </c>
      <c r="X299" s="28" t="s">
        <v>4</v>
      </c>
      <c r="Y299" s="28"/>
      <c r="Z299" s="28"/>
      <c r="AA299" s="28"/>
      <c r="AB299" s="26" t="s">
        <v>30</v>
      </c>
      <c r="AC299" s="26"/>
      <c r="AD299" s="26"/>
      <c r="AE299" s="29">
        <f>1218.66</f>
        <v>1218.66</v>
      </c>
      <c r="AF299" s="29"/>
      <c r="AG299" s="29"/>
    </row>
    <row r="300" spans="1:33" s="1" customFormat="1" ht="24" customHeight="1">
      <c r="A300" s="6" t="s">
        <v>624</v>
      </c>
      <c r="B300" s="24" t="s">
        <v>625</v>
      </c>
      <c r="C300" s="24"/>
      <c r="D300" s="24"/>
      <c r="E300" s="25" t="s">
        <v>621</v>
      </c>
      <c r="F300" s="25"/>
      <c r="G300" s="25"/>
      <c r="H300" s="25"/>
      <c r="I300" s="25"/>
      <c r="J300" s="26" t="s">
        <v>30</v>
      </c>
      <c r="K300" s="26"/>
      <c r="L300" s="26"/>
      <c r="M300" s="26"/>
      <c r="N300" s="27">
        <f>1218.66</f>
        <v>1218.66</v>
      </c>
      <c r="O300" s="27"/>
      <c r="P300" s="27"/>
      <c r="Q300" s="26" t="s">
        <v>4</v>
      </c>
      <c r="R300" s="26"/>
      <c r="S300" s="28" t="s">
        <v>4</v>
      </c>
      <c r="T300" s="28"/>
      <c r="U300" s="28"/>
      <c r="V300" s="28"/>
      <c r="W300" s="7" t="s">
        <v>4</v>
      </c>
      <c r="X300" s="28" t="s">
        <v>4</v>
      </c>
      <c r="Y300" s="28"/>
      <c r="Z300" s="28"/>
      <c r="AA300" s="28"/>
      <c r="AB300" s="26" t="s">
        <v>30</v>
      </c>
      <c r="AC300" s="26"/>
      <c r="AD300" s="26"/>
      <c r="AE300" s="29">
        <f>1218.66</f>
        <v>1218.66</v>
      </c>
      <c r="AF300" s="29"/>
      <c r="AG300" s="29"/>
    </row>
    <row r="301" spans="1:33" s="1" customFormat="1" ht="24" customHeight="1">
      <c r="A301" s="6" t="s">
        <v>626</v>
      </c>
      <c r="B301" s="24" t="s">
        <v>627</v>
      </c>
      <c r="C301" s="24"/>
      <c r="D301" s="24"/>
      <c r="E301" s="25" t="s">
        <v>621</v>
      </c>
      <c r="F301" s="25"/>
      <c r="G301" s="25"/>
      <c r="H301" s="25"/>
      <c r="I301" s="25"/>
      <c r="J301" s="26" t="s">
        <v>30</v>
      </c>
      <c r="K301" s="26"/>
      <c r="L301" s="26"/>
      <c r="M301" s="26"/>
      <c r="N301" s="27">
        <f>1215.24</f>
        <v>1215.24</v>
      </c>
      <c r="O301" s="27"/>
      <c r="P301" s="27"/>
      <c r="Q301" s="26" t="s">
        <v>4</v>
      </c>
      <c r="R301" s="26"/>
      <c r="S301" s="28" t="s">
        <v>4</v>
      </c>
      <c r="T301" s="28"/>
      <c r="U301" s="28"/>
      <c r="V301" s="28"/>
      <c r="W301" s="7" t="s">
        <v>4</v>
      </c>
      <c r="X301" s="28" t="s">
        <v>4</v>
      </c>
      <c r="Y301" s="28"/>
      <c r="Z301" s="28"/>
      <c r="AA301" s="28"/>
      <c r="AB301" s="26" t="s">
        <v>30</v>
      </c>
      <c r="AC301" s="26"/>
      <c r="AD301" s="26"/>
      <c r="AE301" s="29">
        <f>1215.24</f>
        <v>1215.24</v>
      </c>
      <c r="AF301" s="29"/>
      <c r="AG301" s="29"/>
    </row>
    <row r="302" spans="1:33" s="1" customFormat="1" ht="24" customHeight="1">
      <c r="A302" s="6" t="s">
        <v>628</v>
      </c>
      <c r="B302" s="24" t="s">
        <v>629</v>
      </c>
      <c r="C302" s="24"/>
      <c r="D302" s="24"/>
      <c r="E302" s="25" t="s">
        <v>621</v>
      </c>
      <c r="F302" s="25"/>
      <c r="G302" s="25"/>
      <c r="H302" s="25"/>
      <c r="I302" s="25"/>
      <c r="J302" s="26" t="s">
        <v>30</v>
      </c>
      <c r="K302" s="26"/>
      <c r="L302" s="26"/>
      <c r="M302" s="26"/>
      <c r="N302" s="27">
        <f>1215.24</f>
        <v>1215.24</v>
      </c>
      <c r="O302" s="27"/>
      <c r="P302" s="27"/>
      <c r="Q302" s="26" t="s">
        <v>4</v>
      </c>
      <c r="R302" s="26"/>
      <c r="S302" s="28" t="s">
        <v>4</v>
      </c>
      <c r="T302" s="28"/>
      <c r="U302" s="28"/>
      <c r="V302" s="28"/>
      <c r="W302" s="7" t="s">
        <v>4</v>
      </c>
      <c r="X302" s="28" t="s">
        <v>4</v>
      </c>
      <c r="Y302" s="28"/>
      <c r="Z302" s="28"/>
      <c r="AA302" s="28"/>
      <c r="AB302" s="26" t="s">
        <v>30</v>
      </c>
      <c r="AC302" s="26"/>
      <c r="AD302" s="26"/>
      <c r="AE302" s="29">
        <f>1215.24</f>
        <v>1215.24</v>
      </c>
      <c r="AF302" s="29"/>
      <c r="AG302" s="29"/>
    </row>
    <row r="303" spans="1:33" s="1" customFormat="1" ht="13.5" customHeight="1">
      <c r="A303" s="6" t="s">
        <v>630</v>
      </c>
      <c r="B303" s="24" t="s">
        <v>631</v>
      </c>
      <c r="C303" s="24"/>
      <c r="D303" s="24"/>
      <c r="E303" s="25" t="s">
        <v>632</v>
      </c>
      <c r="F303" s="25"/>
      <c r="G303" s="25"/>
      <c r="H303" s="25"/>
      <c r="I303" s="25"/>
      <c r="J303" s="26" t="s">
        <v>30</v>
      </c>
      <c r="K303" s="26"/>
      <c r="L303" s="26"/>
      <c r="M303" s="26"/>
      <c r="N303" s="27">
        <f>3048</f>
        <v>3048</v>
      </c>
      <c r="O303" s="27"/>
      <c r="P303" s="27"/>
      <c r="Q303" s="26" t="s">
        <v>4</v>
      </c>
      <c r="R303" s="26"/>
      <c r="S303" s="28" t="s">
        <v>4</v>
      </c>
      <c r="T303" s="28"/>
      <c r="U303" s="28"/>
      <c r="V303" s="28"/>
      <c r="W303" s="7" t="s">
        <v>4</v>
      </c>
      <c r="X303" s="28" t="s">
        <v>4</v>
      </c>
      <c r="Y303" s="28"/>
      <c r="Z303" s="28"/>
      <c r="AA303" s="28"/>
      <c r="AB303" s="26" t="s">
        <v>30</v>
      </c>
      <c r="AC303" s="26"/>
      <c r="AD303" s="26"/>
      <c r="AE303" s="29">
        <f>3048</f>
        <v>3048</v>
      </c>
      <c r="AF303" s="29"/>
      <c r="AG303" s="29"/>
    </row>
    <row r="304" spans="1:33" s="1" customFormat="1" ht="13.5" customHeight="1">
      <c r="A304" s="6" t="s">
        <v>633</v>
      </c>
      <c r="B304" s="24" t="s">
        <v>634</v>
      </c>
      <c r="C304" s="24"/>
      <c r="D304" s="24"/>
      <c r="E304" s="25" t="s">
        <v>635</v>
      </c>
      <c r="F304" s="25"/>
      <c r="G304" s="25"/>
      <c r="H304" s="25"/>
      <c r="I304" s="25"/>
      <c r="J304" s="26" t="s">
        <v>31</v>
      </c>
      <c r="K304" s="26"/>
      <c r="L304" s="26"/>
      <c r="M304" s="26"/>
      <c r="N304" s="27">
        <f>3296</f>
        <v>3296</v>
      </c>
      <c r="O304" s="27"/>
      <c r="P304" s="27"/>
      <c r="Q304" s="26" t="s">
        <v>4</v>
      </c>
      <c r="R304" s="26"/>
      <c r="S304" s="28" t="s">
        <v>4</v>
      </c>
      <c r="T304" s="28"/>
      <c r="U304" s="28"/>
      <c r="V304" s="28"/>
      <c r="W304" s="7" t="s">
        <v>4</v>
      </c>
      <c r="X304" s="28" t="s">
        <v>4</v>
      </c>
      <c r="Y304" s="28"/>
      <c r="Z304" s="28"/>
      <c r="AA304" s="28"/>
      <c r="AB304" s="26" t="s">
        <v>31</v>
      </c>
      <c r="AC304" s="26"/>
      <c r="AD304" s="26"/>
      <c r="AE304" s="29">
        <f>3296</f>
        <v>3296</v>
      </c>
      <c r="AF304" s="29"/>
      <c r="AG304" s="29"/>
    </row>
    <row r="305" spans="1:33" s="1" customFormat="1" ht="13.5" customHeight="1">
      <c r="A305" s="6" t="s">
        <v>636</v>
      </c>
      <c r="B305" s="24" t="s">
        <v>637</v>
      </c>
      <c r="C305" s="24"/>
      <c r="D305" s="24"/>
      <c r="E305" s="25" t="s">
        <v>638</v>
      </c>
      <c r="F305" s="25"/>
      <c r="G305" s="25"/>
      <c r="H305" s="25"/>
      <c r="I305" s="25"/>
      <c r="J305" s="26" t="s">
        <v>30</v>
      </c>
      <c r="K305" s="26"/>
      <c r="L305" s="26"/>
      <c r="M305" s="26"/>
      <c r="N305" s="27">
        <f>3720</f>
        <v>3720</v>
      </c>
      <c r="O305" s="27"/>
      <c r="P305" s="27"/>
      <c r="Q305" s="26" t="s">
        <v>4</v>
      </c>
      <c r="R305" s="26"/>
      <c r="S305" s="28" t="s">
        <v>4</v>
      </c>
      <c r="T305" s="28"/>
      <c r="U305" s="28"/>
      <c r="V305" s="28"/>
      <c r="W305" s="7" t="s">
        <v>4</v>
      </c>
      <c r="X305" s="28" t="s">
        <v>4</v>
      </c>
      <c r="Y305" s="28"/>
      <c r="Z305" s="28"/>
      <c r="AA305" s="28"/>
      <c r="AB305" s="26" t="s">
        <v>30</v>
      </c>
      <c r="AC305" s="26"/>
      <c r="AD305" s="26"/>
      <c r="AE305" s="29">
        <f>3720</f>
        <v>3720</v>
      </c>
      <c r="AF305" s="29"/>
      <c r="AG305" s="29"/>
    </row>
    <row r="306" spans="1:33" s="1" customFormat="1" ht="12" customHeight="1">
      <c r="A306" s="30" t="s">
        <v>639</v>
      </c>
      <c r="B306" s="30"/>
      <c r="C306" s="30"/>
      <c r="D306" s="30"/>
      <c r="E306" s="30"/>
      <c r="F306" s="30"/>
      <c r="G306" s="30"/>
      <c r="H306" s="30"/>
      <c r="I306" s="30"/>
      <c r="J306" s="31" t="s">
        <v>640</v>
      </c>
      <c r="K306" s="31"/>
      <c r="L306" s="31"/>
      <c r="M306" s="31"/>
      <c r="N306" s="32">
        <f>2760687.17</f>
        <v>2760687.17</v>
      </c>
      <c r="O306" s="32"/>
      <c r="P306" s="32"/>
      <c r="Q306" s="31" t="s">
        <v>4</v>
      </c>
      <c r="R306" s="31"/>
      <c r="S306" s="33" t="s">
        <v>4</v>
      </c>
      <c r="T306" s="33"/>
      <c r="U306" s="33"/>
      <c r="V306" s="33"/>
      <c r="W306" s="8" t="s">
        <v>4</v>
      </c>
      <c r="X306" s="33" t="s">
        <v>4</v>
      </c>
      <c r="Y306" s="33"/>
      <c r="Z306" s="33"/>
      <c r="AA306" s="33"/>
      <c r="AB306" s="31" t="s">
        <v>640</v>
      </c>
      <c r="AC306" s="31"/>
      <c r="AD306" s="31"/>
      <c r="AE306" s="34">
        <f>2760687.17</f>
        <v>2760687.17</v>
      </c>
      <c r="AF306" s="34"/>
      <c r="AG306" s="34"/>
    </row>
    <row r="307" spans="1:33" s="1" customFormat="1" ht="12.75" customHeight="1">
      <c r="A307" s="23" t="s">
        <v>641</v>
      </c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</row>
    <row r="308" spans="1:33" s="1" customFormat="1" ht="24" customHeight="1">
      <c r="A308" s="6" t="s">
        <v>30</v>
      </c>
      <c r="B308" s="24" t="s">
        <v>642</v>
      </c>
      <c r="C308" s="24"/>
      <c r="D308" s="24"/>
      <c r="E308" s="25" t="s">
        <v>643</v>
      </c>
      <c r="F308" s="25"/>
      <c r="G308" s="25"/>
      <c r="H308" s="25"/>
      <c r="I308" s="25"/>
      <c r="J308" s="26" t="s">
        <v>30</v>
      </c>
      <c r="K308" s="26"/>
      <c r="L308" s="26"/>
      <c r="M308" s="26"/>
      <c r="N308" s="27">
        <f>9279</f>
        <v>9279</v>
      </c>
      <c r="O308" s="27"/>
      <c r="P308" s="27"/>
      <c r="Q308" s="26" t="s">
        <v>4</v>
      </c>
      <c r="R308" s="26"/>
      <c r="S308" s="28" t="s">
        <v>4</v>
      </c>
      <c r="T308" s="28"/>
      <c r="U308" s="28"/>
      <c r="V308" s="28"/>
      <c r="W308" s="7" t="s">
        <v>4</v>
      </c>
      <c r="X308" s="28" t="s">
        <v>4</v>
      </c>
      <c r="Y308" s="28"/>
      <c r="Z308" s="28"/>
      <c r="AA308" s="28"/>
      <c r="AB308" s="26" t="s">
        <v>30</v>
      </c>
      <c r="AC308" s="26"/>
      <c r="AD308" s="26"/>
      <c r="AE308" s="29">
        <f>9279</f>
        <v>9279</v>
      </c>
      <c r="AF308" s="29"/>
      <c r="AG308" s="29"/>
    </row>
    <row r="309" spans="1:33" s="1" customFormat="1" ht="66" customHeight="1">
      <c r="A309" s="6" t="s">
        <v>31</v>
      </c>
      <c r="B309" s="24" t="s">
        <v>644</v>
      </c>
      <c r="C309" s="24"/>
      <c r="D309" s="24"/>
      <c r="E309" s="25" t="s">
        <v>645</v>
      </c>
      <c r="F309" s="25"/>
      <c r="G309" s="25"/>
      <c r="H309" s="25"/>
      <c r="I309" s="25"/>
      <c r="J309" s="26" t="s">
        <v>30</v>
      </c>
      <c r="K309" s="26"/>
      <c r="L309" s="26"/>
      <c r="M309" s="26"/>
      <c r="N309" s="27">
        <f>14390</f>
        <v>14390</v>
      </c>
      <c r="O309" s="27"/>
      <c r="P309" s="27"/>
      <c r="Q309" s="26" t="s">
        <v>4</v>
      </c>
      <c r="R309" s="26"/>
      <c r="S309" s="28" t="s">
        <v>4</v>
      </c>
      <c r="T309" s="28"/>
      <c r="U309" s="28"/>
      <c r="V309" s="28"/>
      <c r="W309" s="7" t="s">
        <v>4</v>
      </c>
      <c r="X309" s="28" t="s">
        <v>4</v>
      </c>
      <c r="Y309" s="28"/>
      <c r="Z309" s="28"/>
      <c r="AA309" s="28"/>
      <c r="AB309" s="26" t="s">
        <v>30</v>
      </c>
      <c r="AC309" s="26"/>
      <c r="AD309" s="26"/>
      <c r="AE309" s="29">
        <f>14390</f>
        <v>14390</v>
      </c>
      <c r="AF309" s="29"/>
      <c r="AG309" s="29"/>
    </row>
    <row r="310" spans="1:33" s="1" customFormat="1" ht="13.5" customHeight="1">
      <c r="A310" s="6" t="s">
        <v>32</v>
      </c>
      <c r="B310" s="24" t="s">
        <v>646</v>
      </c>
      <c r="C310" s="24"/>
      <c r="D310" s="24"/>
      <c r="E310" s="25" t="s">
        <v>647</v>
      </c>
      <c r="F310" s="25"/>
      <c r="G310" s="25"/>
      <c r="H310" s="25"/>
      <c r="I310" s="25"/>
      <c r="J310" s="26" t="s">
        <v>30</v>
      </c>
      <c r="K310" s="26"/>
      <c r="L310" s="26"/>
      <c r="M310" s="26"/>
      <c r="N310" s="27">
        <f>2200</f>
        <v>2200</v>
      </c>
      <c r="O310" s="27"/>
      <c r="P310" s="27"/>
      <c r="Q310" s="26" t="s">
        <v>4</v>
      </c>
      <c r="R310" s="26"/>
      <c r="S310" s="28" t="s">
        <v>4</v>
      </c>
      <c r="T310" s="28"/>
      <c r="U310" s="28"/>
      <c r="V310" s="28"/>
      <c r="W310" s="7" t="s">
        <v>4</v>
      </c>
      <c r="X310" s="28" t="s">
        <v>4</v>
      </c>
      <c r="Y310" s="28"/>
      <c r="Z310" s="28"/>
      <c r="AA310" s="28"/>
      <c r="AB310" s="26" t="s">
        <v>30</v>
      </c>
      <c r="AC310" s="26"/>
      <c r="AD310" s="26"/>
      <c r="AE310" s="29">
        <f>2200</f>
        <v>2200</v>
      </c>
      <c r="AF310" s="29"/>
      <c r="AG310" s="29"/>
    </row>
    <row r="311" spans="1:33" s="1" customFormat="1" ht="13.5" customHeight="1">
      <c r="A311" s="6" t="s">
        <v>33</v>
      </c>
      <c r="B311" s="24" t="s">
        <v>648</v>
      </c>
      <c r="C311" s="24"/>
      <c r="D311" s="24"/>
      <c r="E311" s="25" t="s">
        <v>649</v>
      </c>
      <c r="F311" s="25"/>
      <c r="G311" s="25"/>
      <c r="H311" s="25"/>
      <c r="I311" s="25"/>
      <c r="J311" s="26" t="s">
        <v>30</v>
      </c>
      <c r="K311" s="26"/>
      <c r="L311" s="26"/>
      <c r="M311" s="26"/>
      <c r="N311" s="27">
        <f>2100</f>
        <v>2100</v>
      </c>
      <c r="O311" s="27"/>
      <c r="P311" s="27"/>
      <c r="Q311" s="26" t="s">
        <v>4</v>
      </c>
      <c r="R311" s="26"/>
      <c r="S311" s="28" t="s">
        <v>4</v>
      </c>
      <c r="T311" s="28"/>
      <c r="U311" s="28"/>
      <c r="V311" s="28"/>
      <c r="W311" s="7" t="s">
        <v>4</v>
      </c>
      <c r="X311" s="28" t="s">
        <v>4</v>
      </c>
      <c r="Y311" s="28"/>
      <c r="Z311" s="28"/>
      <c r="AA311" s="28"/>
      <c r="AB311" s="26" t="s">
        <v>30</v>
      </c>
      <c r="AC311" s="26"/>
      <c r="AD311" s="26"/>
      <c r="AE311" s="29">
        <f>2100</f>
        <v>2100</v>
      </c>
      <c r="AF311" s="29"/>
      <c r="AG311" s="29"/>
    </row>
    <row r="312" spans="1:33" s="1" customFormat="1" ht="13.5" customHeight="1">
      <c r="A312" s="6" t="s">
        <v>34</v>
      </c>
      <c r="B312" s="24" t="s">
        <v>650</v>
      </c>
      <c r="C312" s="24"/>
      <c r="D312" s="24"/>
      <c r="E312" s="25" t="s">
        <v>651</v>
      </c>
      <c r="F312" s="25"/>
      <c r="G312" s="25"/>
      <c r="H312" s="25"/>
      <c r="I312" s="25"/>
      <c r="J312" s="26" t="s">
        <v>30</v>
      </c>
      <c r="K312" s="26"/>
      <c r="L312" s="26"/>
      <c r="M312" s="26"/>
      <c r="N312" s="27">
        <f>1650</f>
        <v>1650</v>
      </c>
      <c r="O312" s="27"/>
      <c r="P312" s="27"/>
      <c r="Q312" s="26" t="s">
        <v>4</v>
      </c>
      <c r="R312" s="26"/>
      <c r="S312" s="28" t="s">
        <v>4</v>
      </c>
      <c r="T312" s="28"/>
      <c r="U312" s="28"/>
      <c r="V312" s="28"/>
      <c r="W312" s="7" t="s">
        <v>4</v>
      </c>
      <c r="X312" s="28" t="s">
        <v>4</v>
      </c>
      <c r="Y312" s="28"/>
      <c r="Z312" s="28"/>
      <c r="AA312" s="28"/>
      <c r="AB312" s="26" t="s">
        <v>30</v>
      </c>
      <c r="AC312" s="26"/>
      <c r="AD312" s="26"/>
      <c r="AE312" s="29">
        <f>1650</f>
        <v>1650</v>
      </c>
      <c r="AF312" s="29"/>
      <c r="AG312" s="29"/>
    </row>
    <row r="313" spans="1:33" s="1" customFormat="1" ht="33.75" customHeight="1">
      <c r="A313" s="6" t="s">
        <v>35</v>
      </c>
      <c r="B313" s="24" t="s">
        <v>652</v>
      </c>
      <c r="C313" s="24"/>
      <c r="D313" s="24"/>
      <c r="E313" s="25" t="s">
        <v>653</v>
      </c>
      <c r="F313" s="25"/>
      <c r="G313" s="25"/>
      <c r="H313" s="25"/>
      <c r="I313" s="25"/>
      <c r="J313" s="26" t="s">
        <v>30</v>
      </c>
      <c r="K313" s="26"/>
      <c r="L313" s="26"/>
      <c r="M313" s="26"/>
      <c r="N313" s="27">
        <f>3370</f>
        <v>3370</v>
      </c>
      <c r="O313" s="27"/>
      <c r="P313" s="27"/>
      <c r="Q313" s="26" t="s">
        <v>4</v>
      </c>
      <c r="R313" s="26"/>
      <c r="S313" s="28" t="s">
        <v>4</v>
      </c>
      <c r="T313" s="28"/>
      <c r="U313" s="28"/>
      <c r="V313" s="28"/>
      <c r="W313" s="7" t="s">
        <v>4</v>
      </c>
      <c r="X313" s="28" t="s">
        <v>4</v>
      </c>
      <c r="Y313" s="28"/>
      <c r="Z313" s="28"/>
      <c r="AA313" s="28"/>
      <c r="AB313" s="26" t="s">
        <v>30</v>
      </c>
      <c r="AC313" s="26"/>
      <c r="AD313" s="26"/>
      <c r="AE313" s="29">
        <f>3370</f>
        <v>3370</v>
      </c>
      <c r="AF313" s="29"/>
      <c r="AG313" s="29"/>
    </row>
    <row r="314" spans="1:33" s="1" customFormat="1" ht="75.75" customHeight="1">
      <c r="A314" s="6" t="s">
        <v>36</v>
      </c>
      <c r="B314" s="24" t="s">
        <v>654</v>
      </c>
      <c r="C314" s="24"/>
      <c r="D314" s="24"/>
      <c r="E314" s="25" t="s">
        <v>655</v>
      </c>
      <c r="F314" s="25"/>
      <c r="G314" s="25"/>
      <c r="H314" s="25"/>
      <c r="I314" s="25"/>
      <c r="J314" s="26" t="s">
        <v>30</v>
      </c>
      <c r="K314" s="26"/>
      <c r="L314" s="26"/>
      <c r="M314" s="26"/>
      <c r="N314" s="27">
        <f>12500</f>
        <v>12500</v>
      </c>
      <c r="O314" s="27"/>
      <c r="P314" s="27"/>
      <c r="Q314" s="26" t="s">
        <v>4</v>
      </c>
      <c r="R314" s="26"/>
      <c r="S314" s="28" t="s">
        <v>4</v>
      </c>
      <c r="T314" s="28"/>
      <c r="U314" s="28"/>
      <c r="V314" s="28"/>
      <c r="W314" s="7" t="s">
        <v>4</v>
      </c>
      <c r="X314" s="28" t="s">
        <v>4</v>
      </c>
      <c r="Y314" s="28"/>
      <c r="Z314" s="28"/>
      <c r="AA314" s="28"/>
      <c r="AB314" s="26" t="s">
        <v>30</v>
      </c>
      <c r="AC314" s="26"/>
      <c r="AD314" s="26"/>
      <c r="AE314" s="29">
        <f>12500</f>
        <v>12500</v>
      </c>
      <c r="AF314" s="29"/>
      <c r="AG314" s="29"/>
    </row>
    <row r="315" spans="1:33" s="1" customFormat="1" ht="75.75" customHeight="1">
      <c r="A315" s="6" t="s">
        <v>37</v>
      </c>
      <c r="B315" s="24" t="s">
        <v>656</v>
      </c>
      <c r="C315" s="24"/>
      <c r="D315" s="24"/>
      <c r="E315" s="25" t="s">
        <v>657</v>
      </c>
      <c r="F315" s="25"/>
      <c r="G315" s="25"/>
      <c r="H315" s="25"/>
      <c r="I315" s="25"/>
      <c r="J315" s="26" t="s">
        <v>30</v>
      </c>
      <c r="K315" s="26"/>
      <c r="L315" s="26"/>
      <c r="M315" s="26"/>
      <c r="N315" s="27">
        <f>12500</f>
        <v>12500</v>
      </c>
      <c r="O315" s="27"/>
      <c r="P315" s="27"/>
      <c r="Q315" s="26" t="s">
        <v>4</v>
      </c>
      <c r="R315" s="26"/>
      <c r="S315" s="28" t="s">
        <v>4</v>
      </c>
      <c r="T315" s="28"/>
      <c r="U315" s="28"/>
      <c r="V315" s="28"/>
      <c r="W315" s="7" t="s">
        <v>4</v>
      </c>
      <c r="X315" s="28" t="s">
        <v>4</v>
      </c>
      <c r="Y315" s="28"/>
      <c r="Z315" s="28"/>
      <c r="AA315" s="28"/>
      <c r="AB315" s="26" t="s">
        <v>30</v>
      </c>
      <c r="AC315" s="26"/>
      <c r="AD315" s="26"/>
      <c r="AE315" s="29">
        <f>12500</f>
        <v>12500</v>
      </c>
      <c r="AF315" s="29"/>
      <c r="AG315" s="29"/>
    </row>
    <row r="316" spans="1:33" s="1" customFormat="1" ht="24" customHeight="1">
      <c r="A316" s="6" t="s">
        <v>38</v>
      </c>
      <c r="B316" s="24" t="s">
        <v>658</v>
      </c>
      <c r="C316" s="24"/>
      <c r="D316" s="24"/>
      <c r="E316" s="25" t="s">
        <v>659</v>
      </c>
      <c r="F316" s="25"/>
      <c r="G316" s="25"/>
      <c r="H316" s="25"/>
      <c r="I316" s="25"/>
      <c r="J316" s="26" t="s">
        <v>30</v>
      </c>
      <c r="K316" s="26"/>
      <c r="L316" s="26"/>
      <c r="M316" s="26"/>
      <c r="N316" s="27">
        <f>8614</f>
        <v>8614</v>
      </c>
      <c r="O316" s="27"/>
      <c r="P316" s="27"/>
      <c r="Q316" s="26" t="s">
        <v>4</v>
      </c>
      <c r="R316" s="26"/>
      <c r="S316" s="28" t="s">
        <v>4</v>
      </c>
      <c r="T316" s="28"/>
      <c r="U316" s="28"/>
      <c r="V316" s="28"/>
      <c r="W316" s="7" t="s">
        <v>4</v>
      </c>
      <c r="X316" s="28" t="s">
        <v>4</v>
      </c>
      <c r="Y316" s="28"/>
      <c r="Z316" s="28"/>
      <c r="AA316" s="28"/>
      <c r="AB316" s="26" t="s">
        <v>30</v>
      </c>
      <c r="AC316" s="26"/>
      <c r="AD316" s="26"/>
      <c r="AE316" s="29">
        <f>8614</f>
        <v>8614</v>
      </c>
      <c r="AF316" s="29"/>
      <c r="AG316" s="29"/>
    </row>
    <row r="317" spans="1:33" s="1" customFormat="1" ht="33.75" customHeight="1">
      <c r="A317" s="6" t="s">
        <v>39</v>
      </c>
      <c r="B317" s="24" t="s">
        <v>660</v>
      </c>
      <c r="C317" s="24"/>
      <c r="D317" s="24"/>
      <c r="E317" s="25" t="s">
        <v>661</v>
      </c>
      <c r="F317" s="25"/>
      <c r="G317" s="25"/>
      <c r="H317" s="25"/>
      <c r="I317" s="25"/>
      <c r="J317" s="26" t="s">
        <v>30</v>
      </c>
      <c r="K317" s="26"/>
      <c r="L317" s="26"/>
      <c r="M317" s="26"/>
      <c r="N317" s="27">
        <f>8614</f>
        <v>8614</v>
      </c>
      <c r="O317" s="27"/>
      <c r="P317" s="27"/>
      <c r="Q317" s="26" t="s">
        <v>4</v>
      </c>
      <c r="R317" s="26"/>
      <c r="S317" s="28" t="s">
        <v>4</v>
      </c>
      <c r="T317" s="28"/>
      <c r="U317" s="28"/>
      <c r="V317" s="28"/>
      <c r="W317" s="7" t="s">
        <v>4</v>
      </c>
      <c r="X317" s="28" t="s">
        <v>4</v>
      </c>
      <c r="Y317" s="28"/>
      <c r="Z317" s="28"/>
      <c r="AA317" s="28"/>
      <c r="AB317" s="26" t="s">
        <v>30</v>
      </c>
      <c r="AC317" s="26"/>
      <c r="AD317" s="26"/>
      <c r="AE317" s="29">
        <f>8614</f>
        <v>8614</v>
      </c>
      <c r="AF317" s="29"/>
      <c r="AG317" s="29"/>
    </row>
    <row r="318" spans="1:33" s="1" customFormat="1" ht="75.75" customHeight="1">
      <c r="A318" s="6" t="s">
        <v>40</v>
      </c>
      <c r="B318" s="24" t="s">
        <v>662</v>
      </c>
      <c r="C318" s="24"/>
      <c r="D318" s="24"/>
      <c r="E318" s="25" t="s">
        <v>663</v>
      </c>
      <c r="F318" s="25"/>
      <c r="G318" s="25"/>
      <c r="H318" s="25"/>
      <c r="I318" s="25"/>
      <c r="J318" s="26" t="s">
        <v>30</v>
      </c>
      <c r="K318" s="26"/>
      <c r="L318" s="26"/>
      <c r="M318" s="26"/>
      <c r="N318" s="27">
        <f>14390</f>
        <v>14390</v>
      </c>
      <c r="O318" s="27"/>
      <c r="P318" s="27"/>
      <c r="Q318" s="26" t="s">
        <v>4</v>
      </c>
      <c r="R318" s="26"/>
      <c r="S318" s="28" t="s">
        <v>4</v>
      </c>
      <c r="T318" s="28"/>
      <c r="U318" s="28"/>
      <c r="V318" s="28"/>
      <c r="W318" s="7" t="s">
        <v>4</v>
      </c>
      <c r="X318" s="28" t="s">
        <v>4</v>
      </c>
      <c r="Y318" s="28"/>
      <c r="Z318" s="28"/>
      <c r="AA318" s="28"/>
      <c r="AB318" s="26" t="s">
        <v>30</v>
      </c>
      <c r="AC318" s="26"/>
      <c r="AD318" s="26"/>
      <c r="AE318" s="29">
        <f>14390</f>
        <v>14390</v>
      </c>
      <c r="AF318" s="29"/>
      <c r="AG318" s="29"/>
    </row>
    <row r="319" spans="1:33" s="1" customFormat="1" ht="33.75" customHeight="1">
      <c r="A319" s="6" t="s">
        <v>64</v>
      </c>
      <c r="B319" s="24" t="s">
        <v>664</v>
      </c>
      <c r="C319" s="24"/>
      <c r="D319" s="24"/>
      <c r="E319" s="25" t="s">
        <v>665</v>
      </c>
      <c r="F319" s="25"/>
      <c r="G319" s="25"/>
      <c r="H319" s="25"/>
      <c r="I319" s="25"/>
      <c r="J319" s="26" t="s">
        <v>30</v>
      </c>
      <c r="K319" s="26"/>
      <c r="L319" s="26"/>
      <c r="M319" s="26"/>
      <c r="N319" s="27">
        <f>6009</f>
        <v>6009</v>
      </c>
      <c r="O319" s="27"/>
      <c r="P319" s="27"/>
      <c r="Q319" s="26" t="s">
        <v>4</v>
      </c>
      <c r="R319" s="26"/>
      <c r="S319" s="28" t="s">
        <v>4</v>
      </c>
      <c r="T319" s="28"/>
      <c r="U319" s="28"/>
      <c r="V319" s="28"/>
      <c r="W319" s="7" t="s">
        <v>4</v>
      </c>
      <c r="X319" s="28" t="s">
        <v>4</v>
      </c>
      <c r="Y319" s="28"/>
      <c r="Z319" s="28"/>
      <c r="AA319" s="28"/>
      <c r="AB319" s="26" t="s">
        <v>30</v>
      </c>
      <c r="AC319" s="26"/>
      <c r="AD319" s="26"/>
      <c r="AE319" s="29">
        <f>6009</f>
        <v>6009</v>
      </c>
      <c r="AF319" s="29"/>
      <c r="AG319" s="29"/>
    </row>
    <row r="320" spans="1:33" s="1" customFormat="1" ht="24" customHeight="1">
      <c r="A320" s="6" t="s">
        <v>67</v>
      </c>
      <c r="B320" s="24" t="s">
        <v>666</v>
      </c>
      <c r="C320" s="24"/>
      <c r="D320" s="24"/>
      <c r="E320" s="25" t="s">
        <v>667</v>
      </c>
      <c r="F320" s="25"/>
      <c r="G320" s="25"/>
      <c r="H320" s="25"/>
      <c r="I320" s="25"/>
      <c r="J320" s="26" t="s">
        <v>30</v>
      </c>
      <c r="K320" s="26"/>
      <c r="L320" s="26"/>
      <c r="M320" s="26"/>
      <c r="N320" s="27">
        <f>51389</f>
        <v>51389</v>
      </c>
      <c r="O320" s="27"/>
      <c r="P320" s="27"/>
      <c r="Q320" s="26" t="s">
        <v>4</v>
      </c>
      <c r="R320" s="26"/>
      <c r="S320" s="28" t="s">
        <v>4</v>
      </c>
      <c r="T320" s="28"/>
      <c r="U320" s="28"/>
      <c r="V320" s="28"/>
      <c r="W320" s="7" t="s">
        <v>4</v>
      </c>
      <c r="X320" s="28" t="s">
        <v>4</v>
      </c>
      <c r="Y320" s="28"/>
      <c r="Z320" s="28"/>
      <c r="AA320" s="28"/>
      <c r="AB320" s="26" t="s">
        <v>30</v>
      </c>
      <c r="AC320" s="26"/>
      <c r="AD320" s="26"/>
      <c r="AE320" s="29">
        <f>51389</f>
        <v>51389</v>
      </c>
      <c r="AF320" s="29"/>
      <c r="AG320" s="29"/>
    </row>
    <row r="321" spans="1:33" s="1" customFormat="1" ht="24" customHeight="1">
      <c r="A321" s="6" t="s">
        <v>70</v>
      </c>
      <c r="B321" s="24" t="s">
        <v>668</v>
      </c>
      <c r="C321" s="24"/>
      <c r="D321" s="24"/>
      <c r="E321" s="25" t="s">
        <v>669</v>
      </c>
      <c r="F321" s="25"/>
      <c r="G321" s="25"/>
      <c r="H321" s="25"/>
      <c r="I321" s="25"/>
      <c r="J321" s="26" t="s">
        <v>30</v>
      </c>
      <c r="K321" s="26"/>
      <c r="L321" s="26"/>
      <c r="M321" s="26"/>
      <c r="N321" s="27">
        <f>96310</f>
        <v>96310</v>
      </c>
      <c r="O321" s="27"/>
      <c r="P321" s="27"/>
      <c r="Q321" s="26" t="s">
        <v>4</v>
      </c>
      <c r="R321" s="26"/>
      <c r="S321" s="28" t="s">
        <v>4</v>
      </c>
      <c r="T321" s="28"/>
      <c r="U321" s="28"/>
      <c r="V321" s="28"/>
      <c r="W321" s="7" t="s">
        <v>4</v>
      </c>
      <c r="X321" s="28" t="s">
        <v>4</v>
      </c>
      <c r="Y321" s="28"/>
      <c r="Z321" s="28"/>
      <c r="AA321" s="28"/>
      <c r="AB321" s="26" t="s">
        <v>30</v>
      </c>
      <c r="AC321" s="26"/>
      <c r="AD321" s="26"/>
      <c r="AE321" s="29">
        <f>96310</f>
        <v>96310</v>
      </c>
      <c r="AF321" s="29"/>
      <c r="AG321" s="29"/>
    </row>
    <row r="322" spans="1:33" s="1" customFormat="1" ht="13.5" customHeight="1">
      <c r="A322" s="6" t="s">
        <v>73</v>
      </c>
      <c r="B322" s="24" t="s">
        <v>670</v>
      </c>
      <c r="C322" s="24"/>
      <c r="D322" s="24"/>
      <c r="E322" s="25" t="s">
        <v>671</v>
      </c>
      <c r="F322" s="25"/>
      <c r="G322" s="25"/>
      <c r="H322" s="25"/>
      <c r="I322" s="25"/>
      <c r="J322" s="26" t="s">
        <v>30</v>
      </c>
      <c r="K322" s="26"/>
      <c r="L322" s="26"/>
      <c r="M322" s="26"/>
      <c r="N322" s="27">
        <f>81000</f>
        <v>81000</v>
      </c>
      <c r="O322" s="27"/>
      <c r="P322" s="27"/>
      <c r="Q322" s="26" t="s">
        <v>4</v>
      </c>
      <c r="R322" s="26"/>
      <c r="S322" s="28" t="s">
        <v>4</v>
      </c>
      <c r="T322" s="28"/>
      <c r="U322" s="28"/>
      <c r="V322" s="28"/>
      <c r="W322" s="7" t="s">
        <v>4</v>
      </c>
      <c r="X322" s="28" t="s">
        <v>4</v>
      </c>
      <c r="Y322" s="28"/>
      <c r="Z322" s="28"/>
      <c r="AA322" s="28"/>
      <c r="AB322" s="26" t="s">
        <v>30</v>
      </c>
      <c r="AC322" s="26"/>
      <c r="AD322" s="26"/>
      <c r="AE322" s="29">
        <f>81000</f>
        <v>81000</v>
      </c>
      <c r="AF322" s="29"/>
      <c r="AG322" s="29"/>
    </row>
    <row r="323" spans="1:33" s="1" customFormat="1" ht="13.5" customHeight="1">
      <c r="A323" s="6" t="s">
        <v>76</v>
      </c>
      <c r="B323" s="24" t="s">
        <v>672</v>
      </c>
      <c r="C323" s="24"/>
      <c r="D323" s="24"/>
      <c r="E323" s="25" t="s">
        <v>673</v>
      </c>
      <c r="F323" s="25"/>
      <c r="G323" s="25"/>
      <c r="H323" s="25"/>
      <c r="I323" s="25"/>
      <c r="J323" s="26" t="s">
        <v>30</v>
      </c>
      <c r="K323" s="26"/>
      <c r="L323" s="26"/>
      <c r="M323" s="26"/>
      <c r="N323" s="27">
        <f>9450</f>
        <v>9450</v>
      </c>
      <c r="O323" s="27"/>
      <c r="P323" s="27"/>
      <c r="Q323" s="26" t="s">
        <v>4</v>
      </c>
      <c r="R323" s="26"/>
      <c r="S323" s="28" t="s">
        <v>4</v>
      </c>
      <c r="T323" s="28"/>
      <c r="U323" s="28"/>
      <c r="V323" s="28"/>
      <c r="W323" s="7" t="s">
        <v>4</v>
      </c>
      <c r="X323" s="28" t="s">
        <v>4</v>
      </c>
      <c r="Y323" s="28"/>
      <c r="Z323" s="28"/>
      <c r="AA323" s="28"/>
      <c r="AB323" s="26" t="s">
        <v>30</v>
      </c>
      <c r="AC323" s="26"/>
      <c r="AD323" s="26"/>
      <c r="AE323" s="29">
        <f>9450</f>
        <v>9450</v>
      </c>
      <c r="AF323" s="29"/>
      <c r="AG323" s="29"/>
    </row>
    <row r="324" spans="1:33" s="1" customFormat="1" ht="13.5" customHeight="1">
      <c r="A324" s="6" t="s">
        <v>79</v>
      </c>
      <c r="B324" s="24" t="s">
        <v>674</v>
      </c>
      <c r="C324" s="24"/>
      <c r="D324" s="24"/>
      <c r="E324" s="25" t="s">
        <v>675</v>
      </c>
      <c r="F324" s="25"/>
      <c r="G324" s="25"/>
      <c r="H324" s="25"/>
      <c r="I324" s="25"/>
      <c r="J324" s="26" t="s">
        <v>30</v>
      </c>
      <c r="K324" s="26"/>
      <c r="L324" s="26"/>
      <c r="M324" s="26"/>
      <c r="N324" s="27">
        <f>6200</f>
        <v>6200</v>
      </c>
      <c r="O324" s="27"/>
      <c r="P324" s="27"/>
      <c r="Q324" s="26" t="s">
        <v>4</v>
      </c>
      <c r="R324" s="26"/>
      <c r="S324" s="28" t="s">
        <v>4</v>
      </c>
      <c r="T324" s="28"/>
      <c r="U324" s="28"/>
      <c r="V324" s="28"/>
      <c r="W324" s="7" t="s">
        <v>4</v>
      </c>
      <c r="X324" s="28" t="s">
        <v>4</v>
      </c>
      <c r="Y324" s="28"/>
      <c r="Z324" s="28"/>
      <c r="AA324" s="28"/>
      <c r="AB324" s="26" t="s">
        <v>30</v>
      </c>
      <c r="AC324" s="26"/>
      <c r="AD324" s="26"/>
      <c r="AE324" s="29">
        <f>6200</f>
        <v>6200</v>
      </c>
      <c r="AF324" s="29"/>
      <c r="AG324" s="29"/>
    </row>
    <row r="325" spans="1:33" s="1" customFormat="1" ht="13.5" customHeight="1">
      <c r="A325" s="6" t="s">
        <v>82</v>
      </c>
      <c r="B325" s="24" t="s">
        <v>676</v>
      </c>
      <c r="C325" s="24"/>
      <c r="D325" s="24"/>
      <c r="E325" s="25" t="s">
        <v>677</v>
      </c>
      <c r="F325" s="25"/>
      <c r="G325" s="25"/>
      <c r="H325" s="25"/>
      <c r="I325" s="25"/>
      <c r="J325" s="26" t="s">
        <v>31</v>
      </c>
      <c r="K325" s="26"/>
      <c r="L325" s="26"/>
      <c r="M325" s="26"/>
      <c r="N325" s="27">
        <f>2960</f>
        <v>2960</v>
      </c>
      <c r="O325" s="27"/>
      <c r="P325" s="27"/>
      <c r="Q325" s="26" t="s">
        <v>4</v>
      </c>
      <c r="R325" s="26"/>
      <c r="S325" s="28" t="s">
        <v>4</v>
      </c>
      <c r="T325" s="28"/>
      <c r="U325" s="28"/>
      <c r="V325" s="28"/>
      <c r="W325" s="7" t="s">
        <v>4</v>
      </c>
      <c r="X325" s="28" t="s">
        <v>4</v>
      </c>
      <c r="Y325" s="28"/>
      <c r="Z325" s="28"/>
      <c r="AA325" s="28"/>
      <c r="AB325" s="26" t="s">
        <v>31</v>
      </c>
      <c r="AC325" s="26"/>
      <c r="AD325" s="26"/>
      <c r="AE325" s="29">
        <f>2960</f>
        <v>2960</v>
      </c>
      <c r="AF325" s="29"/>
      <c r="AG325" s="29"/>
    </row>
    <row r="326" spans="1:33" s="1" customFormat="1" ht="33.75" customHeight="1">
      <c r="A326" s="6" t="s">
        <v>85</v>
      </c>
      <c r="B326" s="24" t="s">
        <v>678</v>
      </c>
      <c r="C326" s="24"/>
      <c r="D326" s="24"/>
      <c r="E326" s="25" t="s">
        <v>679</v>
      </c>
      <c r="F326" s="25"/>
      <c r="G326" s="25"/>
      <c r="H326" s="25"/>
      <c r="I326" s="25"/>
      <c r="J326" s="26" t="s">
        <v>30</v>
      </c>
      <c r="K326" s="26"/>
      <c r="L326" s="26"/>
      <c r="M326" s="26"/>
      <c r="N326" s="27">
        <f>1990</f>
        <v>1990</v>
      </c>
      <c r="O326" s="27"/>
      <c r="P326" s="27"/>
      <c r="Q326" s="26" t="s">
        <v>4</v>
      </c>
      <c r="R326" s="26"/>
      <c r="S326" s="28" t="s">
        <v>4</v>
      </c>
      <c r="T326" s="28"/>
      <c r="U326" s="28"/>
      <c r="V326" s="28"/>
      <c r="W326" s="7" t="s">
        <v>4</v>
      </c>
      <c r="X326" s="28" t="s">
        <v>4</v>
      </c>
      <c r="Y326" s="28"/>
      <c r="Z326" s="28"/>
      <c r="AA326" s="28"/>
      <c r="AB326" s="26" t="s">
        <v>30</v>
      </c>
      <c r="AC326" s="26"/>
      <c r="AD326" s="26"/>
      <c r="AE326" s="29">
        <f>1990</f>
        <v>1990</v>
      </c>
      <c r="AF326" s="29"/>
      <c r="AG326" s="29"/>
    </row>
    <row r="327" spans="1:33" s="1" customFormat="1" ht="24" customHeight="1">
      <c r="A327" s="6" t="s">
        <v>88</v>
      </c>
      <c r="B327" s="24" t="s">
        <v>680</v>
      </c>
      <c r="C327" s="24"/>
      <c r="D327" s="24"/>
      <c r="E327" s="25" t="s">
        <v>681</v>
      </c>
      <c r="F327" s="25"/>
      <c r="G327" s="25"/>
      <c r="H327" s="25"/>
      <c r="I327" s="25"/>
      <c r="J327" s="26" t="s">
        <v>30</v>
      </c>
      <c r="K327" s="26"/>
      <c r="L327" s="26"/>
      <c r="M327" s="26"/>
      <c r="N327" s="27">
        <f>1990</f>
        <v>1990</v>
      </c>
      <c r="O327" s="27"/>
      <c r="P327" s="27"/>
      <c r="Q327" s="26" t="s">
        <v>4</v>
      </c>
      <c r="R327" s="26"/>
      <c r="S327" s="28" t="s">
        <v>4</v>
      </c>
      <c r="T327" s="28"/>
      <c r="U327" s="28"/>
      <c r="V327" s="28"/>
      <c r="W327" s="7" t="s">
        <v>4</v>
      </c>
      <c r="X327" s="28" t="s">
        <v>4</v>
      </c>
      <c r="Y327" s="28"/>
      <c r="Z327" s="28"/>
      <c r="AA327" s="28"/>
      <c r="AB327" s="26" t="s">
        <v>30</v>
      </c>
      <c r="AC327" s="26"/>
      <c r="AD327" s="26"/>
      <c r="AE327" s="29">
        <f>1990</f>
        <v>1990</v>
      </c>
      <c r="AF327" s="29"/>
      <c r="AG327" s="29"/>
    </row>
    <row r="328" spans="1:33" s="1" customFormat="1" ht="24" customHeight="1">
      <c r="A328" s="6" t="s">
        <v>91</v>
      </c>
      <c r="B328" s="24" t="s">
        <v>682</v>
      </c>
      <c r="C328" s="24"/>
      <c r="D328" s="24"/>
      <c r="E328" s="25" t="s">
        <v>683</v>
      </c>
      <c r="F328" s="25"/>
      <c r="G328" s="25"/>
      <c r="H328" s="25"/>
      <c r="I328" s="25"/>
      <c r="J328" s="26" t="s">
        <v>31</v>
      </c>
      <c r="K328" s="26"/>
      <c r="L328" s="26"/>
      <c r="M328" s="26"/>
      <c r="N328" s="27">
        <f>2772</f>
        <v>2772</v>
      </c>
      <c r="O328" s="27"/>
      <c r="P328" s="27"/>
      <c r="Q328" s="26" t="s">
        <v>4</v>
      </c>
      <c r="R328" s="26"/>
      <c r="S328" s="28" t="s">
        <v>4</v>
      </c>
      <c r="T328" s="28"/>
      <c r="U328" s="28"/>
      <c r="V328" s="28"/>
      <c r="W328" s="7" t="s">
        <v>4</v>
      </c>
      <c r="X328" s="28" t="s">
        <v>4</v>
      </c>
      <c r="Y328" s="28"/>
      <c r="Z328" s="28"/>
      <c r="AA328" s="28"/>
      <c r="AB328" s="26" t="s">
        <v>31</v>
      </c>
      <c r="AC328" s="26"/>
      <c r="AD328" s="26"/>
      <c r="AE328" s="29">
        <f>2772</f>
        <v>2772</v>
      </c>
      <c r="AF328" s="29"/>
      <c r="AG328" s="29"/>
    </row>
    <row r="329" spans="1:33" s="1" customFormat="1" ht="13.5" customHeight="1">
      <c r="A329" s="6" t="s">
        <v>94</v>
      </c>
      <c r="B329" s="24" t="s">
        <v>684</v>
      </c>
      <c r="C329" s="24"/>
      <c r="D329" s="24"/>
      <c r="E329" s="25" t="s">
        <v>685</v>
      </c>
      <c r="F329" s="25"/>
      <c r="G329" s="25"/>
      <c r="H329" s="25"/>
      <c r="I329" s="25"/>
      <c r="J329" s="26" t="s">
        <v>30</v>
      </c>
      <c r="K329" s="26"/>
      <c r="L329" s="26"/>
      <c r="M329" s="26"/>
      <c r="N329" s="27">
        <f>5790</f>
        <v>5790</v>
      </c>
      <c r="O329" s="27"/>
      <c r="P329" s="27"/>
      <c r="Q329" s="26" t="s">
        <v>4</v>
      </c>
      <c r="R329" s="26"/>
      <c r="S329" s="28" t="s">
        <v>4</v>
      </c>
      <c r="T329" s="28"/>
      <c r="U329" s="28"/>
      <c r="V329" s="28"/>
      <c r="W329" s="7" t="s">
        <v>4</v>
      </c>
      <c r="X329" s="28" t="s">
        <v>4</v>
      </c>
      <c r="Y329" s="28"/>
      <c r="Z329" s="28"/>
      <c r="AA329" s="28"/>
      <c r="AB329" s="26" t="s">
        <v>30</v>
      </c>
      <c r="AC329" s="26"/>
      <c r="AD329" s="26"/>
      <c r="AE329" s="29">
        <f>5790</f>
        <v>5790</v>
      </c>
      <c r="AF329" s="29"/>
      <c r="AG329" s="29"/>
    </row>
    <row r="330" spans="1:33" s="1" customFormat="1" ht="13.5" customHeight="1">
      <c r="A330" s="6" t="s">
        <v>186</v>
      </c>
      <c r="B330" s="24" t="s">
        <v>686</v>
      </c>
      <c r="C330" s="24"/>
      <c r="D330" s="24"/>
      <c r="E330" s="25" t="s">
        <v>687</v>
      </c>
      <c r="F330" s="25"/>
      <c r="G330" s="25"/>
      <c r="H330" s="25"/>
      <c r="I330" s="25"/>
      <c r="J330" s="26" t="s">
        <v>30</v>
      </c>
      <c r="K330" s="26"/>
      <c r="L330" s="26"/>
      <c r="M330" s="26"/>
      <c r="N330" s="27">
        <f>25136.91</f>
        <v>25136.91</v>
      </c>
      <c r="O330" s="27"/>
      <c r="P330" s="27"/>
      <c r="Q330" s="26" t="s">
        <v>4</v>
      </c>
      <c r="R330" s="26"/>
      <c r="S330" s="28" t="s">
        <v>4</v>
      </c>
      <c r="T330" s="28"/>
      <c r="U330" s="28"/>
      <c r="V330" s="28"/>
      <c r="W330" s="7" t="s">
        <v>4</v>
      </c>
      <c r="X330" s="28" t="s">
        <v>4</v>
      </c>
      <c r="Y330" s="28"/>
      <c r="Z330" s="28"/>
      <c r="AA330" s="28"/>
      <c r="AB330" s="26" t="s">
        <v>30</v>
      </c>
      <c r="AC330" s="26"/>
      <c r="AD330" s="26"/>
      <c r="AE330" s="29">
        <f>25136.91</f>
        <v>25136.91</v>
      </c>
      <c r="AF330" s="29"/>
      <c r="AG330" s="29"/>
    </row>
    <row r="331" spans="1:33" s="1" customFormat="1" ht="13.5" customHeight="1">
      <c r="A331" s="6" t="s">
        <v>189</v>
      </c>
      <c r="B331" s="24" t="s">
        <v>688</v>
      </c>
      <c r="C331" s="24"/>
      <c r="D331" s="24"/>
      <c r="E331" s="25" t="s">
        <v>689</v>
      </c>
      <c r="F331" s="25"/>
      <c r="G331" s="25"/>
      <c r="H331" s="25"/>
      <c r="I331" s="25"/>
      <c r="J331" s="26" t="s">
        <v>30</v>
      </c>
      <c r="K331" s="26"/>
      <c r="L331" s="26"/>
      <c r="M331" s="26"/>
      <c r="N331" s="27">
        <f>12505</f>
        <v>12505</v>
      </c>
      <c r="O331" s="27"/>
      <c r="P331" s="27"/>
      <c r="Q331" s="26" t="s">
        <v>4</v>
      </c>
      <c r="R331" s="26"/>
      <c r="S331" s="28" t="s">
        <v>4</v>
      </c>
      <c r="T331" s="28"/>
      <c r="U331" s="28"/>
      <c r="V331" s="28"/>
      <c r="W331" s="7" t="s">
        <v>4</v>
      </c>
      <c r="X331" s="28" t="s">
        <v>4</v>
      </c>
      <c r="Y331" s="28"/>
      <c r="Z331" s="28"/>
      <c r="AA331" s="28"/>
      <c r="AB331" s="26" t="s">
        <v>30</v>
      </c>
      <c r="AC331" s="26"/>
      <c r="AD331" s="26"/>
      <c r="AE331" s="29">
        <f>12505</f>
        <v>12505</v>
      </c>
      <c r="AF331" s="29"/>
      <c r="AG331" s="29"/>
    </row>
    <row r="332" spans="1:33" s="1" customFormat="1" ht="13.5" customHeight="1">
      <c r="A332" s="6" t="s">
        <v>192</v>
      </c>
      <c r="B332" s="24" t="s">
        <v>690</v>
      </c>
      <c r="C332" s="24"/>
      <c r="D332" s="24"/>
      <c r="E332" s="25" t="s">
        <v>691</v>
      </c>
      <c r="F332" s="25"/>
      <c r="G332" s="25"/>
      <c r="H332" s="25"/>
      <c r="I332" s="25"/>
      <c r="J332" s="26" t="s">
        <v>30</v>
      </c>
      <c r="K332" s="26"/>
      <c r="L332" s="26"/>
      <c r="M332" s="26"/>
      <c r="N332" s="27">
        <f>5900</f>
        <v>5900</v>
      </c>
      <c r="O332" s="27"/>
      <c r="P332" s="27"/>
      <c r="Q332" s="26" t="s">
        <v>4</v>
      </c>
      <c r="R332" s="26"/>
      <c r="S332" s="28" t="s">
        <v>4</v>
      </c>
      <c r="T332" s="28"/>
      <c r="U332" s="28"/>
      <c r="V332" s="28"/>
      <c r="W332" s="7" t="s">
        <v>4</v>
      </c>
      <c r="X332" s="28" t="s">
        <v>4</v>
      </c>
      <c r="Y332" s="28"/>
      <c r="Z332" s="28"/>
      <c r="AA332" s="28"/>
      <c r="AB332" s="26" t="s">
        <v>30</v>
      </c>
      <c r="AC332" s="26"/>
      <c r="AD332" s="26"/>
      <c r="AE332" s="29">
        <f>5900</f>
        <v>5900</v>
      </c>
      <c r="AF332" s="29"/>
      <c r="AG332" s="29"/>
    </row>
    <row r="333" spans="1:33" s="1" customFormat="1" ht="13.5" customHeight="1">
      <c r="A333" s="6" t="s">
        <v>195</v>
      </c>
      <c r="B333" s="24" t="s">
        <v>692</v>
      </c>
      <c r="C333" s="24"/>
      <c r="D333" s="24"/>
      <c r="E333" s="25" t="s">
        <v>693</v>
      </c>
      <c r="F333" s="25"/>
      <c r="G333" s="25"/>
      <c r="H333" s="25"/>
      <c r="I333" s="25"/>
      <c r="J333" s="26" t="s">
        <v>30</v>
      </c>
      <c r="K333" s="26"/>
      <c r="L333" s="26"/>
      <c r="M333" s="26"/>
      <c r="N333" s="27">
        <f>3973.12</f>
        <v>3973.12</v>
      </c>
      <c r="O333" s="27"/>
      <c r="P333" s="27"/>
      <c r="Q333" s="26" t="s">
        <v>4</v>
      </c>
      <c r="R333" s="26"/>
      <c r="S333" s="28" t="s">
        <v>4</v>
      </c>
      <c r="T333" s="28"/>
      <c r="U333" s="28"/>
      <c r="V333" s="28"/>
      <c r="W333" s="7" t="s">
        <v>4</v>
      </c>
      <c r="X333" s="28" t="s">
        <v>4</v>
      </c>
      <c r="Y333" s="28"/>
      <c r="Z333" s="28"/>
      <c r="AA333" s="28"/>
      <c r="AB333" s="26" t="s">
        <v>30</v>
      </c>
      <c r="AC333" s="26"/>
      <c r="AD333" s="26"/>
      <c r="AE333" s="29">
        <f>3973.12</f>
        <v>3973.12</v>
      </c>
      <c r="AF333" s="29"/>
      <c r="AG333" s="29"/>
    </row>
    <row r="334" spans="1:33" s="1" customFormat="1" ht="13.5" customHeight="1">
      <c r="A334" s="6" t="s">
        <v>198</v>
      </c>
      <c r="B334" s="24" t="s">
        <v>694</v>
      </c>
      <c r="C334" s="24"/>
      <c r="D334" s="24"/>
      <c r="E334" s="25" t="s">
        <v>695</v>
      </c>
      <c r="F334" s="25"/>
      <c r="G334" s="25"/>
      <c r="H334" s="25"/>
      <c r="I334" s="25"/>
      <c r="J334" s="26" t="s">
        <v>30</v>
      </c>
      <c r="K334" s="26"/>
      <c r="L334" s="26"/>
      <c r="M334" s="26"/>
      <c r="N334" s="27">
        <f>2856</f>
        <v>2856</v>
      </c>
      <c r="O334" s="27"/>
      <c r="P334" s="27"/>
      <c r="Q334" s="26" t="s">
        <v>4</v>
      </c>
      <c r="R334" s="26"/>
      <c r="S334" s="28" t="s">
        <v>4</v>
      </c>
      <c r="T334" s="28"/>
      <c r="U334" s="28"/>
      <c r="V334" s="28"/>
      <c r="W334" s="7" t="s">
        <v>4</v>
      </c>
      <c r="X334" s="28" t="s">
        <v>4</v>
      </c>
      <c r="Y334" s="28"/>
      <c r="Z334" s="28"/>
      <c r="AA334" s="28"/>
      <c r="AB334" s="26" t="s">
        <v>30</v>
      </c>
      <c r="AC334" s="26"/>
      <c r="AD334" s="26"/>
      <c r="AE334" s="29">
        <f>2856</f>
        <v>2856</v>
      </c>
      <c r="AF334" s="29"/>
      <c r="AG334" s="29"/>
    </row>
    <row r="335" spans="1:33" s="1" customFormat="1" ht="13.5" customHeight="1">
      <c r="A335" s="6" t="s">
        <v>201</v>
      </c>
      <c r="B335" s="24" t="s">
        <v>696</v>
      </c>
      <c r="C335" s="24"/>
      <c r="D335" s="24"/>
      <c r="E335" s="25" t="s">
        <v>697</v>
      </c>
      <c r="F335" s="25"/>
      <c r="G335" s="25"/>
      <c r="H335" s="25"/>
      <c r="I335" s="25"/>
      <c r="J335" s="26" t="s">
        <v>30</v>
      </c>
      <c r="K335" s="26"/>
      <c r="L335" s="26"/>
      <c r="M335" s="26"/>
      <c r="N335" s="27">
        <f>2233.93</f>
        <v>2233.93</v>
      </c>
      <c r="O335" s="27"/>
      <c r="P335" s="27"/>
      <c r="Q335" s="26" t="s">
        <v>4</v>
      </c>
      <c r="R335" s="26"/>
      <c r="S335" s="28" t="s">
        <v>4</v>
      </c>
      <c r="T335" s="28"/>
      <c r="U335" s="28"/>
      <c r="V335" s="28"/>
      <c r="W335" s="7" t="s">
        <v>4</v>
      </c>
      <c r="X335" s="28" t="s">
        <v>4</v>
      </c>
      <c r="Y335" s="28"/>
      <c r="Z335" s="28"/>
      <c r="AA335" s="28"/>
      <c r="AB335" s="26" t="s">
        <v>30</v>
      </c>
      <c r="AC335" s="26"/>
      <c r="AD335" s="26"/>
      <c r="AE335" s="29">
        <f>2233.93</f>
        <v>2233.93</v>
      </c>
      <c r="AF335" s="29"/>
      <c r="AG335" s="29"/>
    </row>
    <row r="336" spans="1:33" s="1" customFormat="1" ht="13.5" customHeight="1">
      <c r="A336" s="6" t="s">
        <v>98</v>
      </c>
      <c r="B336" s="24" t="s">
        <v>698</v>
      </c>
      <c r="C336" s="24"/>
      <c r="D336" s="24"/>
      <c r="E336" s="25" t="s">
        <v>699</v>
      </c>
      <c r="F336" s="25"/>
      <c r="G336" s="25"/>
      <c r="H336" s="25"/>
      <c r="I336" s="25"/>
      <c r="J336" s="26" t="s">
        <v>30</v>
      </c>
      <c r="K336" s="26"/>
      <c r="L336" s="26"/>
      <c r="M336" s="26"/>
      <c r="N336" s="27">
        <f>37800</f>
        <v>37800</v>
      </c>
      <c r="O336" s="27"/>
      <c r="P336" s="27"/>
      <c r="Q336" s="26" t="s">
        <v>4</v>
      </c>
      <c r="R336" s="26"/>
      <c r="S336" s="28" t="s">
        <v>4</v>
      </c>
      <c r="T336" s="28"/>
      <c r="U336" s="28"/>
      <c r="V336" s="28"/>
      <c r="W336" s="7" t="s">
        <v>4</v>
      </c>
      <c r="X336" s="28" t="s">
        <v>4</v>
      </c>
      <c r="Y336" s="28"/>
      <c r="Z336" s="28"/>
      <c r="AA336" s="28"/>
      <c r="AB336" s="26" t="s">
        <v>30</v>
      </c>
      <c r="AC336" s="26"/>
      <c r="AD336" s="26"/>
      <c r="AE336" s="29">
        <f>37800</f>
        <v>37800</v>
      </c>
      <c r="AF336" s="29"/>
      <c r="AG336" s="29"/>
    </row>
    <row r="337" spans="1:33" s="1" customFormat="1" ht="13.5" customHeight="1">
      <c r="A337" s="6" t="s">
        <v>206</v>
      </c>
      <c r="B337" s="24" t="s">
        <v>700</v>
      </c>
      <c r="C337" s="24"/>
      <c r="D337" s="24"/>
      <c r="E337" s="25" t="s">
        <v>197</v>
      </c>
      <c r="F337" s="25"/>
      <c r="G337" s="25"/>
      <c r="H337" s="25"/>
      <c r="I337" s="25"/>
      <c r="J337" s="26" t="s">
        <v>30</v>
      </c>
      <c r="K337" s="26"/>
      <c r="L337" s="26"/>
      <c r="M337" s="26"/>
      <c r="N337" s="27">
        <f>9880</f>
        <v>9880</v>
      </c>
      <c r="O337" s="27"/>
      <c r="P337" s="27"/>
      <c r="Q337" s="26" t="s">
        <v>4</v>
      </c>
      <c r="R337" s="26"/>
      <c r="S337" s="28" t="s">
        <v>4</v>
      </c>
      <c r="T337" s="28"/>
      <c r="U337" s="28"/>
      <c r="V337" s="28"/>
      <c r="W337" s="7" t="s">
        <v>4</v>
      </c>
      <c r="X337" s="28" t="s">
        <v>4</v>
      </c>
      <c r="Y337" s="28"/>
      <c r="Z337" s="28"/>
      <c r="AA337" s="28"/>
      <c r="AB337" s="26" t="s">
        <v>30</v>
      </c>
      <c r="AC337" s="26"/>
      <c r="AD337" s="26"/>
      <c r="AE337" s="29">
        <f>9880</f>
        <v>9880</v>
      </c>
      <c r="AF337" s="29"/>
      <c r="AG337" s="29"/>
    </row>
    <row r="338" spans="1:33" s="1" customFormat="1" ht="13.5" customHeight="1">
      <c r="A338" s="6" t="s">
        <v>209</v>
      </c>
      <c r="B338" s="24" t="s">
        <v>701</v>
      </c>
      <c r="C338" s="24"/>
      <c r="D338" s="24"/>
      <c r="E338" s="25" t="s">
        <v>197</v>
      </c>
      <c r="F338" s="25"/>
      <c r="G338" s="25"/>
      <c r="H338" s="25"/>
      <c r="I338" s="25"/>
      <c r="J338" s="26" t="s">
        <v>30</v>
      </c>
      <c r="K338" s="26"/>
      <c r="L338" s="26"/>
      <c r="M338" s="26"/>
      <c r="N338" s="27">
        <f>9880</f>
        <v>9880</v>
      </c>
      <c r="O338" s="27"/>
      <c r="P338" s="27"/>
      <c r="Q338" s="26" t="s">
        <v>4</v>
      </c>
      <c r="R338" s="26"/>
      <c r="S338" s="28" t="s">
        <v>4</v>
      </c>
      <c r="T338" s="28"/>
      <c r="U338" s="28"/>
      <c r="V338" s="28"/>
      <c r="W338" s="7" t="s">
        <v>4</v>
      </c>
      <c r="X338" s="28" t="s">
        <v>4</v>
      </c>
      <c r="Y338" s="28"/>
      <c r="Z338" s="28"/>
      <c r="AA338" s="28"/>
      <c r="AB338" s="26" t="s">
        <v>30</v>
      </c>
      <c r="AC338" s="26"/>
      <c r="AD338" s="26"/>
      <c r="AE338" s="29">
        <f>9880</f>
        <v>9880</v>
      </c>
      <c r="AF338" s="29"/>
      <c r="AG338" s="29"/>
    </row>
    <row r="339" spans="1:33" s="1" customFormat="1" ht="13.5" customHeight="1">
      <c r="A339" s="6" t="s">
        <v>212</v>
      </c>
      <c r="B339" s="24" t="s">
        <v>702</v>
      </c>
      <c r="C339" s="24"/>
      <c r="D339" s="24"/>
      <c r="E339" s="25" t="s">
        <v>703</v>
      </c>
      <c r="F339" s="25"/>
      <c r="G339" s="25"/>
      <c r="H339" s="25"/>
      <c r="I339" s="25"/>
      <c r="J339" s="26" t="s">
        <v>30</v>
      </c>
      <c r="K339" s="26"/>
      <c r="L339" s="26"/>
      <c r="M339" s="26"/>
      <c r="N339" s="27">
        <f>9350</f>
        <v>9350</v>
      </c>
      <c r="O339" s="27"/>
      <c r="P339" s="27"/>
      <c r="Q339" s="26" t="s">
        <v>4</v>
      </c>
      <c r="R339" s="26"/>
      <c r="S339" s="28" t="s">
        <v>4</v>
      </c>
      <c r="T339" s="28"/>
      <c r="U339" s="28"/>
      <c r="V339" s="28"/>
      <c r="W339" s="7" t="s">
        <v>4</v>
      </c>
      <c r="X339" s="28" t="s">
        <v>4</v>
      </c>
      <c r="Y339" s="28"/>
      <c r="Z339" s="28"/>
      <c r="AA339" s="28"/>
      <c r="AB339" s="26" t="s">
        <v>30</v>
      </c>
      <c r="AC339" s="26"/>
      <c r="AD339" s="26"/>
      <c r="AE339" s="29">
        <f>9350</f>
        <v>9350</v>
      </c>
      <c r="AF339" s="29"/>
      <c r="AG339" s="29"/>
    </row>
    <row r="340" spans="1:33" s="1" customFormat="1" ht="13.5" customHeight="1">
      <c r="A340" s="6" t="s">
        <v>214</v>
      </c>
      <c r="B340" s="24" t="s">
        <v>704</v>
      </c>
      <c r="C340" s="24"/>
      <c r="D340" s="24"/>
      <c r="E340" s="25" t="s">
        <v>703</v>
      </c>
      <c r="F340" s="25"/>
      <c r="G340" s="25"/>
      <c r="H340" s="25"/>
      <c r="I340" s="25"/>
      <c r="J340" s="26" t="s">
        <v>30</v>
      </c>
      <c r="K340" s="26"/>
      <c r="L340" s="26"/>
      <c r="M340" s="26"/>
      <c r="N340" s="27">
        <f>9350</f>
        <v>9350</v>
      </c>
      <c r="O340" s="27"/>
      <c r="P340" s="27"/>
      <c r="Q340" s="26" t="s">
        <v>4</v>
      </c>
      <c r="R340" s="26"/>
      <c r="S340" s="28" t="s">
        <v>4</v>
      </c>
      <c r="T340" s="28"/>
      <c r="U340" s="28"/>
      <c r="V340" s="28"/>
      <c r="W340" s="7" t="s">
        <v>4</v>
      </c>
      <c r="X340" s="28" t="s">
        <v>4</v>
      </c>
      <c r="Y340" s="28"/>
      <c r="Z340" s="28"/>
      <c r="AA340" s="28"/>
      <c r="AB340" s="26" t="s">
        <v>30</v>
      </c>
      <c r="AC340" s="26"/>
      <c r="AD340" s="26"/>
      <c r="AE340" s="29">
        <f>9350</f>
        <v>9350</v>
      </c>
      <c r="AF340" s="29"/>
      <c r="AG340" s="29"/>
    </row>
    <row r="341" spans="1:33" s="1" customFormat="1" ht="24" customHeight="1">
      <c r="A341" s="6" t="s">
        <v>216</v>
      </c>
      <c r="B341" s="24" t="s">
        <v>705</v>
      </c>
      <c r="C341" s="24"/>
      <c r="D341" s="24"/>
      <c r="E341" s="25" t="s">
        <v>706</v>
      </c>
      <c r="F341" s="25"/>
      <c r="G341" s="25"/>
      <c r="H341" s="25"/>
      <c r="I341" s="25"/>
      <c r="J341" s="26" t="s">
        <v>30</v>
      </c>
      <c r="K341" s="26"/>
      <c r="L341" s="26"/>
      <c r="M341" s="26"/>
      <c r="N341" s="27">
        <f>2990</f>
        <v>2990</v>
      </c>
      <c r="O341" s="27"/>
      <c r="P341" s="27"/>
      <c r="Q341" s="26" t="s">
        <v>4</v>
      </c>
      <c r="R341" s="26"/>
      <c r="S341" s="28" t="s">
        <v>4</v>
      </c>
      <c r="T341" s="28"/>
      <c r="U341" s="28"/>
      <c r="V341" s="28"/>
      <c r="W341" s="7" t="s">
        <v>4</v>
      </c>
      <c r="X341" s="28" t="s">
        <v>4</v>
      </c>
      <c r="Y341" s="28"/>
      <c r="Z341" s="28"/>
      <c r="AA341" s="28"/>
      <c r="AB341" s="26" t="s">
        <v>30</v>
      </c>
      <c r="AC341" s="26"/>
      <c r="AD341" s="26"/>
      <c r="AE341" s="29">
        <f>2990</f>
        <v>2990</v>
      </c>
      <c r="AF341" s="29"/>
      <c r="AG341" s="29"/>
    </row>
    <row r="342" spans="1:33" s="1" customFormat="1" ht="13.5" customHeight="1">
      <c r="A342" s="6" t="s">
        <v>219</v>
      </c>
      <c r="B342" s="24" t="s">
        <v>707</v>
      </c>
      <c r="C342" s="24"/>
      <c r="D342" s="24"/>
      <c r="E342" s="25" t="s">
        <v>708</v>
      </c>
      <c r="F342" s="25"/>
      <c r="G342" s="25"/>
      <c r="H342" s="25"/>
      <c r="I342" s="25"/>
      <c r="J342" s="26" t="s">
        <v>31</v>
      </c>
      <c r="K342" s="26"/>
      <c r="L342" s="26"/>
      <c r="M342" s="26"/>
      <c r="N342" s="27">
        <f>9800</f>
        <v>9800</v>
      </c>
      <c r="O342" s="27"/>
      <c r="P342" s="27"/>
      <c r="Q342" s="26" t="s">
        <v>4</v>
      </c>
      <c r="R342" s="26"/>
      <c r="S342" s="28" t="s">
        <v>4</v>
      </c>
      <c r="T342" s="28"/>
      <c r="U342" s="28"/>
      <c r="V342" s="28"/>
      <c r="W342" s="7" t="s">
        <v>4</v>
      </c>
      <c r="X342" s="28" t="s">
        <v>4</v>
      </c>
      <c r="Y342" s="28"/>
      <c r="Z342" s="28"/>
      <c r="AA342" s="28"/>
      <c r="AB342" s="26" t="s">
        <v>31</v>
      </c>
      <c r="AC342" s="26"/>
      <c r="AD342" s="26"/>
      <c r="AE342" s="29">
        <f>9800</f>
        <v>9800</v>
      </c>
      <c r="AF342" s="29"/>
      <c r="AG342" s="29"/>
    </row>
    <row r="343" spans="1:33" s="1" customFormat="1" ht="13.5" customHeight="1">
      <c r="A343" s="6" t="s">
        <v>222</v>
      </c>
      <c r="B343" s="24" t="s">
        <v>709</v>
      </c>
      <c r="C343" s="24"/>
      <c r="D343" s="24"/>
      <c r="E343" s="25" t="s">
        <v>710</v>
      </c>
      <c r="F343" s="25"/>
      <c r="G343" s="25"/>
      <c r="H343" s="25"/>
      <c r="I343" s="25"/>
      <c r="J343" s="26" t="s">
        <v>30</v>
      </c>
      <c r="K343" s="26"/>
      <c r="L343" s="26"/>
      <c r="M343" s="26"/>
      <c r="N343" s="27">
        <f>6435</f>
        <v>6435</v>
      </c>
      <c r="O343" s="27"/>
      <c r="P343" s="27"/>
      <c r="Q343" s="26" t="s">
        <v>4</v>
      </c>
      <c r="R343" s="26"/>
      <c r="S343" s="28" t="s">
        <v>4</v>
      </c>
      <c r="T343" s="28"/>
      <c r="U343" s="28"/>
      <c r="V343" s="28"/>
      <c r="W343" s="7" t="s">
        <v>4</v>
      </c>
      <c r="X343" s="28" t="s">
        <v>4</v>
      </c>
      <c r="Y343" s="28"/>
      <c r="Z343" s="28"/>
      <c r="AA343" s="28"/>
      <c r="AB343" s="26" t="s">
        <v>30</v>
      </c>
      <c r="AC343" s="26"/>
      <c r="AD343" s="26"/>
      <c r="AE343" s="29">
        <f>6435</f>
        <v>6435</v>
      </c>
      <c r="AF343" s="29"/>
      <c r="AG343" s="29"/>
    </row>
    <row r="344" spans="1:33" s="1" customFormat="1" ht="13.5" customHeight="1">
      <c r="A344" s="6" t="s">
        <v>225</v>
      </c>
      <c r="B344" s="24" t="s">
        <v>711</v>
      </c>
      <c r="C344" s="24"/>
      <c r="D344" s="24"/>
      <c r="E344" s="25" t="s">
        <v>712</v>
      </c>
      <c r="F344" s="25"/>
      <c r="G344" s="25"/>
      <c r="H344" s="25"/>
      <c r="I344" s="25"/>
      <c r="J344" s="26" t="s">
        <v>30</v>
      </c>
      <c r="K344" s="26"/>
      <c r="L344" s="26"/>
      <c r="M344" s="26"/>
      <c r="N344" s="27">
        <f>3900</f>
        <v>3900</v>
      </c>
      <c r="O344" s="27"/>
      <c r="P344" s="27"/>
      <c r="Q344" s="26" t="s">
        <v>4</v>
      </c>
      <c r="R344" s="26"/>
      <c r="S344" s="28" t="s">
        <v>4</v>
      </c>
      <c r="T344" s="28"/>
      <c r="U344" s="28"/>
      <c r="V344" s="28"/>
      <c r="W344" s="7" t="s">
        <v>4</v>
      </c>
      <c r="X344" s="28" t="s">
        <v>4</v>
      </c>
      <c r="Y344" s="28"/>
      <c r="Z344" s="28"/>
      <c r="AA344" s="28"/>
      <c r="AB344" s="26" t="s">
        <v>30</v>
      </c>
      <c r="AC344" s="26"/>
      <c r="AD344" s="26"/>
      <c r="AE344" s="29">
        <f>3900</f>
        <v>3900</v>
      </c>
      <c r="AF344" s="29"/>
      <c r="AG344" s="29"/>
    </row>
    <row r="345" spans="1:33" s="1" customFormat="1" ht="12" customHeight="1">
      <c r="A345" s="30" t="s">
        <v>713</v>
      </c>
      <c r="B345" s="30"/>
      <c r="C345" s="30"/>
      <c r="D345" s="30"/>
      <c r="E345" s="30"/>
      <c r="F345" s="30"/>
      <c r="G345" s="30"/>
      <c r="H345" s="30"/>
      <c r="I345" s="30"/>
      <c r="J345" s="31" t="s">
        <v>469</v>
      </c>
      <c r="K345" s="31"/>
      <c r="L345" s="31"/>
      <c r="M345" s="31"/>
      <c r="N345" s="32">
        <f>507456.96</f>
        <v>507456.96</v>
      </c>
      <c r="O345" s="32"/>
      <c r="P345" s="32"/>
      <c r="Q345" s="31" t="s">
        <v>4</v>
      </c>
      <c r="R345" s="31"/>
      <c r="S345" s="33" t="s">
        <v>4</v>
      </c>
      <c r="T345" s="33"/>
      <c r="U345" s="33"/>
      <c r="V345" s="33"/>
      <c r="W345" s="8" t="s">
        <v>4</v>
      </c>
      <c r="X345" s="33" t="s">
        <v>4</v>
      </c>
      <c r="Y345" s="33"/>
      <c r="Z345" s="33"/>
      <c r="AA345" s="33"/>
      <c r="AB345" s="31" t="s">
        <v>469</v>
      </c>
      <c r="AC345" s="31"/>
      <c r="AD345" s="31"/>
      <c r="AE345" s="34">
        <f>507456.96</f>
        <v>507456.96</v>
      </c>
      <c r="AF345" s="34"/>
      <c r="AG345" s="34"/>
    </row>
    <row r="346" spans="1:33" s="1" customFormat="1" ht="12.75" customHeight="1">
      <c r="A346" s="23" t="s">
        <v>714</v>
      </c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</row>
    <row r="347" spans="1:33" s="1" customFormat="1" ht="13.5" customHeight="1">
      <c r="A347" s="6" t="s">
        <v>30</v>
      </c>
      <c r="B347" s="24" t="s">
        <v>715</v>
      </c>
      <c r="C347" s="24"/>
      <c r="D347" s="24"/>
      <c r="E347" s="25" t="s">
        <v>716</v>
      </c>
      <c r="F347" s="25"/>
      <c r="G347" s="25"/>
      <c r="H347" s="25"/>
      <c r="I347" s="25"/>
      <c r="J347" s="26" t="s">
        <v>30</v>
      </c>
      <c r="K347" s="26"/>
      <c r="L347" s="26"/>
      <c r="M347" s="26"/>
      <c r="N347" s="27">
        <f>19000</f>
        <v>19000</v>
      </c>
      <c r="O347" s="27"/>
      <c r="P347" s="27"/>
      <c r="Q347" s="26" t="s">
        <v>4</v>
      </c>
      <c r="R347" s="26"/>
      <c r="S347" s="28" t="s">
        <v>4</v>
      </c>
      <c r="T347" s="28"/>
      <c r="U347" s="28"/>
      <c r="V347" s="28"/>
      <c r="W347" s="7" t="s">
        <v>4</v>
      </c>
      <c r="X347" s="28" t="s">
        <v>4</v>
      </c>
      <c r="Y347" s="28"/>
      <c r="Z347" s="28"/>
      <c r="AA347" s="28"/>
      <c r="AB347" s="26" t="s">
        <v>30</v>
      </c>
      <c r="AC347" s="26"/>
      <c r="AD347" s="26"/>
      <c r="AE347" s="29">
        <f>19000</f>
        <v>19000</v>
      </c>
      <c r="AF347" s="29"/>
      <c r="AG347" s="29"/>
    </row>
    <row r="348" spans="1:33" s="1" customFormat="1" ht="21.75" customHeight="1">
      <c r="A348" s="20" t="s">
        <v>717</v>
      </c>
      <c r="B348" s="20"/>
      <c r="C348" s="20"/>
      <c r="D348" s="20"/>
      <c r="E348" s="20"/>
      <c r="F348" s="20"/>
      <c r="G348" s="20"/>
      <c r="H348" s="20"/>
      <c r="I348" s="20"/>
      <c r="J348" s="18" t="s">
        <v>718</v>
      </c>
      <c r="K348" s="18"/>
      <c r="L348" s="18"/>
      <c r="M348" s="18"/>
      <c r="N348" s="21">
        <f>7830218.62</f>
        <v>7830218.62</v>
      </c>
      <c r="O348" s="21"/>
      <c r="P348" s="21"/>
      <c r="Q348" s="18" t="s">
        <v>4</v>
      </c>
      <c r="R348" s="18"/>
      <c r="S348" s="22" t="s">
        <v>4</v>
      </c>
      <c r="T348" s="22"/>
      <c r="U348" s="22"/>
      <c r="V348" s="22"/>
      <c r="W348" s="9" t="s">
        <v>4</v>
      </c>
      <c r="X348" s="22" t="s">
        <v>4</v>
      </c>
      <c r="Y348" s="22"/>
      <c r="Z348" s="22"/>
      <c r="AA348" s="22"/>
      <c r="AB348" s="18" t="s">
        <v>718</v>
      </c>
      <c r="AC348" s="18"/>
      <c r="AD348" s="18"/>
      <c r="AE348" s="19">
        <f>7830218.62</f>
        <v>7830218.62</v>
      </c>
      <c r="AF348" s="19"/>
      <c r="AG348" s="19"/>
    </row>
    <row r="349" spans="1:33" s="1" customFormat="1" ht="21.75" customHeight="1">
      <c r="A349" s="14" t="s">
        <v>719</v>
      </c>
      <c r="B349" s="14"/>
      <c r="C349" s="14"/>
      <c r="D349" s="15" t="s">
        <v>720</v>
      </c>
      <c r="E349" s="15"/>
      <c r="F349" s="15"/>
      <c r="G349" s="15"/>
      <c r="H349" s="15"/>
      <c r="I349" s="15"/>
      <c r="J349" s="15"/>
      <c r="K349" s="15"/>
      <c r="L349" s="15" t="s">
        <v>4</v>
      </c>
      <c r="M349" s="15"/>
      <c r="N349" s="15"/>
      <c r="O349" s="15"/>
      <c r="P349" s="15"/>
      <c r="Q349" s="15"/>
      <c r="R349" s="15"/>
      <c r="S349" s="15"/>
      <c r="T349" s="15"/>
      <c r="U349" s="15" t="s">
        <v>721</v>
      </c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</row>
    <row r="350" spans="1:33" s="1" customFormat="1" ht="12" customHeight="1">
      <c r="A350" s="12" t="s">
        <v>4</v>
      </c>
      <c r="B350" s="12"/>
      <c r="C350" s="12"/>
      <c r="D350" s="17" t="s">
        <v>4</v>
      </c>
      <c r="E350" s="17"/>
      <c r="F350" s="16" t="s">
        <v>722</v>
      </c>
      <c r="G350" s="16"/>
      <c r="H350" s="16"/>
      <c r="I350" s="16"/>
      <c r="J350" s="16"/>
      <c r="K350" s="11" t="s">
        <v>4</v>
      </c>
      <c r="L350" s="12" t="s">
        <v>4</v>
      </c>
      <c r="M350" s="12"/>
      <c r="N350" s="12"/>
      <c r="O350" s="16" t="s">
        <v>723</v>
      </c>
      <c r="P350" s="16"/>
      <c r="Q350" s="16"/>
      <c r="R350" s="16"/>
      <c r="S350" s="16"/>
      <c r="T350" s="10" t="s">
        <v>4</v>
      </c>
      <c r="U350" s="10" t="s">
        <v>4</v>
      </c>
      <c r="V350" s="16" t="s">
        <v>724</v>
      </c>
      <c r="W350" s="16"/>
      <c r="X350" s="16"/>
      <c r="Y350" s="16"/>
      <c r="Z350" s="16"/>
      <c r="AA350" s="16"/>
      <c r="AB350" s="16"/>
      <c r="AC350" s="16"/>
      <c r="AD350" s="16"/>
      <c r="AE350" s="16"/>
      <c r="AF350" s="12" t="s">
        <v>4</v>
      </c>
      <c r="AG350" s="12"/>
    </row>
    <row r="351" spans="1:33" s="1" customFormat="1" ht="21.75" customHeight="1">
      <c r="A351" s="14" t="s">
        <v>725</v>
      </c>
      <c r="B351" s="14"/>
      <c r="C351" s="14"/>
      <c r="D351" s="14"/>
      <c r="E351" s="14"/>
      <c r="F351" s="14" t="s">
        <v>4</v>
      </c>
      <c r="G351" s="14"/>
      <c r="H351" s="14"/>
      <c r="I351" s="14"/>
      <c r="J351" s="14"/>
      <c r="K351" s="14"/>
      <c r="L351" s="14"/>
      <c r="M351" s="14"/>
      <c r="N351" s="14"/>
      <c r="O351" s="14"/>
      <c r="P351" s="15" t="s">
        <v>726</v>
      </c>
      <c r="Q351" s="15"/>
      <c r="R351" s="15"/>
      <c r="S351" s="15"/>
      <c r="T351" s="15"/>
      <c r="U351" s="15"/>
      <c r="V351" s="15"/>
      <c r="W351" s="15"/>
      <c r="X351" s="15"/>
      <c r="Y351" s="15"/>
      <c r="Z351" s="12" t="s">
        <v>4</v>
      </c>
      <c r="AA351" s="12"/>
      <c r="AB351" s="12"/>
      <c r="AC351" s="12"/>
      <c r="AD351" s="12"/>
      <c r="AE351" s="12"/>
      <c r="AF351" s="12"/>
      <c r="AG351" s="12"/>
    </row>
    <row r="352" spans="1:33" s="1" customFormat="1" ht="12.75" customHeight="1">
      <c r="A352" s="12" t="s">
        <v>4</v>
      </c>
      <c r="B352" s="12"/>
      <c r="C352" s="12"/>
      <c r="D352" s="12"/>
      <c r="E352" s="12"/>
      <c r="F352" s="10" t="s">
        <v>4</v>
      </c>
      <c r="G352" s="16" t="s">
        <v>723</v>
      </c>
      <c r="H352" s="16"/>
      <c r="I352" s="16"/>
      <c r="J352" s="16"/>
      <c r="K352" s="16"/>
      <c r="L352" s="16"/>
      <c r="M352" s="12" t="s">
        <v>4</v>
      </c>
      <c r="N352" s="12"/>
      <c r="O352" s="12"/>
      <c r="P352" s="12" t="s">
        <v>4</v>
      </c>
      <c r="Q352" s="12"/>
      <c r="R352" s="16" t="s">
        <v>724</v>
      </c>
      <c r="S352" s="16"/>
      <c r="T352" s="16"/>
      <c r="U352" s="16"/>
      <c r="V352" s="16"/>
      <c r="W352" s="16"/>
      <c r="X352" s="16"/>
      <c r="Y352" s="12" t="s">
        <v>4</v>
      </c>
      <c r="Z352" s="12"/>
      <c r="AA352" s="12"/>
      <c r="AB352" s="12"/>
      <c r="AC352" s="12"/>
      <c r="AD352" s="12"/>
      <c r="AE352" s="12"/>
      <c r="AF352" s="12"/>
      <c r="AG352" s="12"/>
    </row>
    <row r="353" spans="1:33" s="1" customFormat="1" ht="13.5" customHeight="1">
      <c r="A353" s="13" t="s">
        <v>727</v>
      </c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</row>
  </sheetData>
  <sheetProtection/>
  <mergeCells count="2969">
    <mergeCell ref="A1:AG1"/>
    <mergeCell ref="A2:AG2"/>
    <mergeCell ref="A3:AG3"/>
    <mergeCell ref="A4:AF4"/>
    <mergeCell ref="A5:AC5"/>
    <mergeCell ref="AD5:AG5"/>
    <mergeCell ref="A6:Z6"/>
    <mergeCell ref="AA6:AB6"/>
    <mergeCell ref="AC6:AG6"/>
    <mergeCell ref="A7:H7"/>
    <mergeCell ref="I7:Z7"/>
    <mergeCell ref="AA7:AB7"/>
    <mergeCell ref="AC7:AG7"/>
    <mergeCell ref="A8:G8"/>
    <mergeCell ref="H8:Z8"/>
    <mergeCell ref="AA8:AB8"/>
    <mergeCell ref="AC8:AG8"/>
    <mergeCell ref="A9:G9"/>
    <mergeCell ref="H9:Z9"/>
    <mergeCell ref="AA9:AB9"/>
    <mergeCell ref="AC9:AG9"/>
    <mergeCell ref="A10:B10"/>
    <mergeCell ref="C10:AG10"/>
    <mergeCell ref="A11:AG11"/>
    <mergeCell ref="A12:A14"/>
    <mergeCell ref="B12:I12"/>
    <mergeCell ref="B13:D14"/>
    <mergeCell ref="E13:I14"/>
    <mergeCell ref="J12:P12"/>
    <mergeCell ref="J13:M14"/>
    <mergeCell ref="N13:P14"/>
    <mergeCell ref="Q12:AA12"/>
    <mergeCell ref="Q13:V13"/>
    <mergeCell ref="Q14:R14"/>
    <mergeCell ref="S14:V14"/>
    <mergeCell ref="W13:AA13"/>
    <mergeCell ref="X14:AA14"/>
    <mergeCell ref="AB12:AG12"/>
    <mergeCell ref="AB13:AD14"/>
    <mergeCell ref="AE13:AG14"/>
    <mergeCell ref="B15:D15"/>
    <mergeCell ref="E15:I15"/>
    <mergeCell ref="J15:M15"/>
    <mergeCell ref="N15:P15"/>
    <mergeCell ref="Q15:R15"/>
    <mergeCell ref="S15:V15"/>
    <mergeCell ref="X15:AA15"/>
    <mergeCell ref="AB15:AD15"/>
    <mergeCell ref="AE15:AG15"/>
    <mergeCell ref="A16:AG16"/>
    <mergeCell ref="B17:D17"/>
    <mergeCell ref="E17:I17"/>
    <mergeCell ref="J17:M17"/>
    <mergeCell ref="N17:P17"/>
    <mergeCell ref="Q17:R17"/>
    <mergeCell ref="S17:V17"/>
    <mergeCell ref="X17:AA17"/>
    <mergeCell ref="AB17:AD17"/>
    <mergeCell ref="AE17:AG17"/>
    <mergeCell ref="B18:D18"/>
    <mergeCell ref="E18:I18"/>
    <mergeCell ref="J18:M18"/>
    <mergeCell ref="N18:P18"/>
    <mergeCell ref="Q18:R18"/>
    <mergeCell ref="S18:V18"/>
    <mergeCell ref="X18:AA18"/>
    <mergeCell ref="AB18:AD18"/>
    <mergeCell ref="AE18:AG18"/>
    <mergeCell ref="B19:D19"/>
    <mergeCell ref="E19:I19"/>
    <mergeCell ref="J19:M19"/>
    <mergeCell ref="N19:P19"/>
    <mergeCell ref="Q19:R19"/>
    <mergeCell ref="S19:V19"/>
    <mergeCell ref="X19:AA19"/>
    <mergeCell ref="AB19:AD19"/>
    <mergeCell ref="AE19:AG19"/>
    <mergeCell ref="B20:D20"/>
    <mergeCell ref="E20:I20"/>
    <mergeCell ref="J20:M20"/>
    <mergeCell ref="N20:P20"/>
    <mergeCell ref="Q20:R20"/>
    <mergeCell ref="S20:V20"/>
    <mergeCell ref="X20:AA20"/>
    <mergeCell ref="AB20:AD20"/>
    <mergeCell ref="AE20:AG20"/>
    <mergeCell ref="B21:D21"/>
    <mergeCell ref="E21:I21"/>
    <mergeCell ref="J21:M21"/>
    <mergeCell ref="N21:P21"/>
    <mergeCell ref="Q21:R21"/>
    <mergeCell ref="S21:V21"/>
    <mergeCell ref="X21:AA21"/>
    <mergeCell ref="AB21:AD21"/>
    <mergeCell ref="AE21:AG21"/>
    <mergeCell ref="B22:D22"/>
    <mergeCell ref="E22:I22"/>
    <mergeCell ref="J22:M22"/>
    <mergeCell ref="N22:P22"/>
    <mergeCell ref="Q22:R22"/>
    <mergeCell ref="S22:V22"/>
    <mergeCell ref="X22:AA22"/>
    <mergeCell ref="AB22:AD22"/>
    <mergeCell ref="AE22:AG22"/>
    <mergeCell ref="B23:D23"/>
    <mergeCell ref="E23:I23"/>
    <mergeCell ref="J23:M23"/>
    <mergeCell ref="N23:P23"/>
    <mergeCell ref="Q23:R23"/>
    <mergeCell ref="S23:V23"/>
    <mergeCell ref="X23:AA23"/>
    <mergeCell ref="AB23:AD23"/>
    <mergeCell ref="AE23:AG23"/>
    <mergeCell ref="B24:D24"/>
    <mergeCell ref="E24:I24"/>
    <mergeCell ref="J24:M24"/>
    <mergeCell ref="N24:P24"/>
    <mergeCell ref="Q24:R24"/>
    <mergeCell ref="S24:V24"/>
    <mergeCell ref="X24:AA24"/>
    <mergeCell ref="AB24:AD24"/>
    <mergeCell ref="AE24:AG24"/>
    <mergeCell ref="B25:D25"/>
    <mergeCell ref="E25:I25"/>
    <mergeCell ref="J25:M25"/>
    <mergeCell ref="N25:P25"/>
    <mergeCell ref="Q25:R25"/>
    <mergeCell ref="S25:V25"/>
    <mergeCell ref="X25:AA25"/>
    <mergeCell ref="AB25:AD25"/>
    <mergeCell ref="AE25:AG25"/>
    <mergeCell ref="B26:D26"/>
    <mergeCell ref="E26:I26"/>
    <mergeCell ref="J26:M26"/>
    <mergeCell ref="N26:P26"/>
    <mergeCell ref="Q26:R26"/>
    <mergeCell ref="S26:V26"/>
    <mergeCell ref="X26:AA26"/>
    <mergeCell ref="AB26:AD26"/>
    <mergeCell ref="AE26:AG26"/>
    <mergeCell ref="B27:D27"/>
    <mergeCell ref="E27:I27"/>
    <mergeCell ref="J27:M27"/>
    <mergeCell ref="N27:P27"/>
    <mergeCell ref="Q27:R27"/>
    <mergeCell ref="S27:V27"/>
    <mergeCell ref="X27:AA27"/>
    <mergeCell ref="AB27:AD27"/>
    <mergeCell ref="AE27:AG27"/>
    <mergeCell ref="B28:D28"/>
    <mergeCell ref="E28:I28"/>
    <mergeCell ref="J28:M28"/>
    <mergeCell ref="N28:P28"/>
    <mergeCell ref="Q28:R28"/>
    <mergeCell ref="S28:V28"/>
    <mergeCell ref="X28:AA28"/>
    <mergeCell ref="AB28:AD28"/>
    <mergeCell ref="AE28:AG28"/>
    <mergeCell ref="B29:D29"/>
    <mergeCell ref="E29:I29"/>
    <mergeCell ref="J29:M29"/>
    <mergeCell ref="N29:P29"/>
    <mergeCell ref="Q29:R29"/>
    <mergeCell ref="S29:V29"/>
    <mergeCell ref="X29:AA29"/>
    <mergeCell ref="AB29:AD29"/>
    <mergeCell ref="AE29:AG29"/>
    <mergeCell ref="B30:D30"/>
    <mergeCell ref="E30:I30"/>
    <mergeCell ref="J30:M30"/>
    <mergeCell ref="N30:P30"/>
    <mergeCell ref="Q30:R30"/>
    <mergeCell ref="S30:V30"/>
    <mergeCell ref="X30:AA30"/>
    <mergeCell ref="AB30:AD30"/>
    <mergeCell ref="AE30:AG30"/>
    <mergeCell ref="B31:D31"/>
    <mergeCell ref="E31:I31"/>
    <mergeCell ref="J31:M31"/>
    <mergeCell ref="N31:P31"/>
    <mergeCell ref="Q31:R31"/>
    <mergeCell ref="S31:V31"/>
    <mergeCell ref="X31:AA31"/>
    <mergeCell ref="AB31:AD31"/>
    <mergeCell ref="AE31:AG31"/>
    <mergeCell ref="B32:D32"/>
    <mergeCell ref="E32:I32"/>
    <mergeCell ref="J32:M32"/>
    <mergeCell ref="N32:P32"/>
    <mergeCell ref="Q32:R32"/>
    <mergeCell ref="S32:V32"/>
    <mergeCell ref="X32:AA32"/>
    <mergeCell ref="AB32:AD32"/>
    <mergeCell ref="AE32:AG32"/>
    <mergeCell ref="B33:D33"/>
    <mergeCell ref="E33:I33"/>
    <mergeCell ref="J33:M33"/>
    <mergeCell ref="N33:P33"/>
    <mergeCell ref="Q33:R33"/>
    <mergeCell ref="S33:V33"/>
    <mergeCell ref="X33:AA33"/>
    <mergeCell ref="AB33:AD33"/>
    <mergeCell ref="AE33:AG33"/>
    <mergeCell ref="B34:D34"/>
    <mergeCell ref="E34:I34"/>
    <mergeCell ref="J34:M34"/>
    <mergeCell ref="N34:P34"/>
    <mergeCell ref="Q34:R34"/>
    <mergeCell ref="S34:V34"/>
    <mergeCell ref="X34:AA34"/>
    <mergeCell ref="AB34:AD34"/>
    <mergeCell ref="AE34:AG34"/>
    <mergeCell ref="B35:D35"/>
    <mergeCell ref="E35:I35"/>
    <mergeCell ref="J35:M35"/>
    <mergeCell ref="N35:P35"/>
    <mergeCell ref="Q35:R35"/>
    <mergeCell ref="S35:V35"/>
    <mergeCell ref="X35:AA35"/>
    <mergeCell ref="AB35:AD35"/>
    <mergeCell ref="AE35:AG35"/>
    <mergeCell ref="B36:D36"/>
    <mergeCell ref="E36:I36"/>
    <mergeCell ref="J36:M36"/>
    <mergeCell ref="N36:P36"/>
    <mergeCell ref="Q36:R36"/>
    <mergeCell ref="S36:V36"/>
    <mergeCell ref="X36:AA36"/>
    <mergeCell ref="AB36:AD36"/>
    <mergeCell ref="AE36:AG36"/>
    <mergeCell ref="B37:D37"/>
    <mergeCell ref="E37:I37"/>
    <mergeCell ref="J37:M37"/>
    <mergeCell ref="N37:P37"/>
    <mergeCell ref="Q37:R37"/>
    <mergeCell ref="S37:V37"/>
    <mergeCell ref="X37:AA37"/>
    <mergeCell ref="AB37:AD37"/>
    <mergeCell ref="AE37:AG37"/>
    <mergeCell ref="B38:D38"/>
    <mergeCell ref="E38:I38"/>
    <mergeCell ref="J38:M38"/>
    <mergeCell ref="N38:P38"/>
    <mergeCell ref="Q38:R38"/>
    <mergeCell ref="S38:V38"/>
    <mergeCell ref="X38:AA38"/>
    <mergeCell ref="AB38:AD38"/>
    <mergeCell ref="AE38:AG38"/>
    <mergeCell ref="A39:I39"/>
    <mergeCell ref="J39:M39"/>
    <mergeCell ref="N39:P39"/>
    <mergeCell ref="Q39:R39"/>
    <mergeCell ref="S39:V39"/>
    <mergeCell ref="X39:AA39"/>
    <mergeCell ref="AB39:AD39"/>
    <mergeCell ref="AE39:AG39"/>
    <mergeCell ref="A40:AG40"/>
    <mergeCell ref="B41:D41"/>
    <mergeCell ref="E41:I41"/>
    <mergeCell ref="J41:M41"/>
    <mergeCell ref="N41:P41"/>
    <mergeCell ref="Q41:R41"/>
    <mergeCell ref="S41:V41"/>
    <mergeCell ref="X41:AA41"/>
    <mergeCell ref="AB41:AD41"/>
    <mergeCell ref="AE41:AG41"/>
    <mergeCell ref="B42:D42"/>
    <mergeCell ref="E42:I42"/>
    <mergeCell ref="J42:M42"/>
    <mergeCell ref="N42:P42"/>
    <mergeCell ref="Q42:R42"/>
    <mergeCell ref="S42:V42"/>
    <mergeCell ref="X42:AA42"/>
    <mergeCell ref="AB42:AD42"/>
    <mergeCell ref="AE42:AG42"/>
    <mergeCell ref="B43:D43"/>
    <mergeCell ref="E43:I43"/>
    <mergeCell ref="J43:M43"/>
    <mergeCell ref="N43:P43"/>
    <mergeCell ref="Q43:R43"/>
    <mergeCell ref="S43:V43"/>
    <mergeCell ref="X43:AA43"/>
    <mergeCell ref="AB43:AD43"/>
    <mergeCell ref="AE43:AG43"/>
    <mergeCell ref="B44:D44"/>
    <mergeCell ref="E44:I44"/>
    <mergeCell ref="J44:M44"/>
    <mergeCell ref="N44:P44"/>
    <mergeCell ref="Q44:R44"/>
    <mergeCell ref="S44:V44"/>
    <mergeCell ref="X44:AA44"/>
    <mergeCell ref="AB44:AD44"/>
    <mergeCell ref="AE44:AG44"/>
    <mergeCell ref="B45:D45"/>
    <mergeCell ref="E45:I45"/>
    <mergeCell ref="J45:M45"/>
    <mergeCell ref="N45:P45"/>
    <mergeCell ref="Q45:R45"/>
    <mergeCell ref="S45:V45"/>
    <mergeCell ref="X45:AA45"/>
    <mergeCell ref="AB45:AD45"/>
    <mergeCell ref="AE45:AG45"/>
    <mergeCell ref="B46:D46"/>
    <mergeCell ref="E46:I46"/>
    <mergeCell ref="J46:M46"/>
    <mergeCell ref="N46:P46"/>
    <mergeCell ref="Q46:R46"/>
    <mergeCell ref="S46:V46"/>
    <mergeCell ref="X46:AA46"/>
    <mergeCell ref="AB46:AD46"/>
    <mergeCell ref="AE46:AG46"/>
    <mergeCell ref="B47:D47"/>
    <mergeCell ref="E47:I47"/>
    <mergeCell ref="J47:M47"/>
    <mergeCell ref="N47:P47"/>
    <mergeCell ref="Q47:R47"/>
    <mergeCell ref="S47:V47"/>
    <mergeCell ref="X47:AA47"/>
    <mergeCell ref="AB47:AD47"/>
    <mergeCell ref="AE47:AG47"/>
    <mergeCell ref="B48:D48"/>
    <mergeCell ref="E48:I48"/>
    <mergeCell ref="J48:M48"/>
    <mergeCell ref="N48:P48"/>
    <mergeCell ref="Q48:R48"/>
    <mergeCell ref="S48:V48"/>
    <mergeCell ref="X48:AA48"/>
    <mergeCell ref="AB48:AD48"/>
    <mergeCell ref="AE48:AG48"/>
    <mergeCell ref="B49:D49"/>
    <mergeCell ref="E49:I49"/>
    <mergeCell ref="J49:M49"/>
    <mergeCell ref="N49:P49"/>
    <mergeCell ref="Q49:R49"/>
    <mergeCell ref="S49:V49"/>
    <mergeCell ref="X49:AA49"/>
    <mergeCell ref="AB49:AD49"/>
    <mergeCell ref="AE49:AG49"/>
    <mergeCell ref="B50:D50"/>
    <mergeCell ref="E50:I50"/>
    <mergeCell ref="J50:M50"/>
    <mergeCell ref="N50:P50"/>
    <mergeCell ref="Q50:R50"/>
    <mergeCell ref="S50:V50"/>
    <mergeCell ref="X50:AA50"/>
    <mergeCell ref="AB50:AD50"/>
    <mergeCell ref="AE50:AG50"/>
    <mergeCell ref="B51:D51"/>
    <mergeCell ref="E51:I51"/>
    <mergeCell ref="J51:M51"/>
    <mergeCell ref="N51:P51"/>
    <mergeCell ref="Q51:R51"/>
    <mergeCell ref="S51:V51"/>
    <mergeCell ref="X51:AA51"/>
    <mergeCell ref="AB51:AD51"/>
    <mergeCell ref="AE51:AG51"/>
    <mergeCell ref="B52:D52"/>
    <mergeCell ref="E52:I52"/>
    <mergeCell ref="J52:M52"/>
    <mergeCell ref="N52:P52"/>
    <mergeCell ref="Q52:R52"/>
    <mergeCell ref="S52:V52"/>
    <mergeCell ref="X52:AA52"/>
    <mergeCell ref="AB52:AD52"/>
    <mergeCell ref="AE52:AG52"/>
    <mergeCell ref="B53:D53"/>
    <mergeCell ref="E53:I53"/>
    <mergeCell ref="J53:M53"/>
    <mergeCell ref="N53:P53"/>
    <mergeCell ref="Q53:R53"/>
    <mergeCell ref="S53:V53"/>
    <mergeCell ref="X53:AA53"/>
    <mergeCell ref="AB53:AD53"/>
    <mergeCell ref="AE53:AG53"/>
    <mergeCell ref="B54:D54"/>
    <mergeCell ref="E54:I54"/>
    <mergeCell ref="J54:M54"/>
    <mergeCell ref="N54:P54"/>
    <mergeCell ref="Q54:R54"/>
    <mergeCell ref="S54:V54"/>
    <mergeCell ref="X54:AA54"/>
    <mergeCell ref="AB54:AD54"/>
    <mergeCell ref="AE54:AG54"/>
    <mergeCell ref="B55:D55"/>
    <mergeCell ref="E55:I55"/>
    <mergeCell ref="J55:M55"/>
    <mergeCell ref="N55:P55"/>
    <mergeCell ref="Q55:R55"/>
    <mergeCell ref="S55:V55"/>
    <mergeCell ref="X55:AA55"/>
    <mergeCell ref="AB55:AD55"/>
    <mergeCell ref="AE55:AG55"/>
    <mergeCell ref="B56:D56"/>
    <mergeCell ref="E56:I56"/>
    <mergeCell ref="J56:M56"/>
    <mergeCell ref="N56:P56"/>
    <mergeCell ref="Q56:R56"/>
    <mergeCell ref="S56:V56"/>
    <mergeCell ref="X56:AA56"/>
    <mergeCell ref="AB56:AD56"/>
    <mergeCell ref="AE56:AG56"/>
    <mergeCell ref="B57:D57"/>
    <mergeCell ref="E57:I57"/>
    <mergeCell ref="J57:M57"/>
    <mergeCell ref="N57:P57"/>
    <mergeCell ref="Q57:R57"/>
    <mergeCell ref="S57:V57"/>
    <mergeCell ref="X57:AA57"/>
    <mergeCell ref="AB57:AD57"/>
    <mergeCell ref="AE57:AG57"/>
    <mergeCell ref="B58:D58"/>
    <mergeCell ref="E58:I58"/>
    <mergeCell ref="J58:M58"/>
    <mergeCell ref="N58:P58"/>
    <mergeCell ref="Q58:R58"/>
    <mergeCell ref="S58:V58"/>
    <mergeCell ref="X58:AA58"/>
    <mergeCell ref="AB58:AD58"/>
    <mergeCell ref="AE58:AG58"/>
    <mergeCell ref="B59:D59"/>
    <mergeCell ref="E59:I59"/>
    <mergeCell ref="J59:M59"/>
    <mergeCell ref="N59:P59"/>
    <mergeCell ref="Q59:R59"/>
    <mergeCell ref="S59:V59"/>
    <mergeCell ref="X59:AA59"/>
    <mergeCell ref="AB59:AD59"/>
    <mergeCell ref="AE59:AG59"/>
    <mergeCell ref="B60:D60"/>
    <mergeCell ref="E60:I60"/>
    <mergeCell ref="J60:M60"/>
    <mergeCell ref="N60:P60"/>
    <mergeCell ref="Q60:R60"/>
    <mergeCell ref="S60:V60"/>
    <mergeCell ref="X60:AA60"/>
    <mergeCell ref="AB60:AD60"/>
    <mergeCell ref="AE60:AG60"/>
    <mergeCell ref="A61:I61"/>
    <mergeCell ref="J61:M61"/>
    <mergeCell ref="N61:P61"/>
    <mergeCell ref="Q61:R61"/>
    <mergeCell ref="S61:V61"/>
    <mergeCell ref="X61:AA61"/>
    <mergeCell ref="AB61:AD61"/>
    <mergeCell ref="AE61:AG61"/>
    <mergeCell ref="A62:AG62"/>
    <mergeCell ref="B63:D63"/>
    <mergeCell ref="E63:I63"/>
    <mergeCell ref="J63:M63"/>
    <mergeCell ref="N63:P63"/>
    <mergeCell ref="Q63:R63"/>
    <mergeCell ref="S63:V63"/>
    <mergeCell ref="X63:AA63"/>
    <mergeCell ref="AB63:AD63"/>
    <mergeCell ref="AE63:AG63"/>
    <mergeCell ref="B64:D64"/>
    <mergeCell ref="E64:I64"/>
    <mergeCell ref="J64:M64"/>
    <mergeCell ref="N64:P64"/>
    <mergeCell ref="Q64:R64"/>
    <mergeCell ref="S64:V64"/>
    <mergeCell ref="X64:AA64"/>
    <mergeCell ref="AB64:AD64"/>
    <mergeCell ref="AE64:AG64"/>
    <mergeCell ref="B65:D65"/>
    <mergeCell ref="E65:I65"/>
    <mergeCell ref="J65:M65"/>
    <mergeCell ref="N65:P65"/>
    <mergeCell ref="Q65:R65"/>
    <mergeCell ref="S65:V65"/>
    <mergeCell ref="X65:AA65"/>
    <mergeCell ref="AB65:AD65"/>
    <mergeCell ref="AE65:AG65"/>
    <mergeCell ref="B66:D66"/>
    <mergeCell ref="E66:I66"/>
    <mergeCell ref="J66:M66"/>
    <mergeCell ref="N66:P66"/>
    <mergeCell ref="Q66:R66"/>
    <mergeCell ref="S66:V66"/>
    <mergeCell ref="X66:AA66"/>
    <mergeCell ref="AB66:AD66"/>
    <mergeCell ref="AE66:AG66"/>
    <mergeCell ref="B67:D67"/>
    <mergeCell ref="E67:I67"/>
    <mergeCell ref="J67:M67"/>
    <mergeCell ref="N67:P67"/>
    <mergeCell ref="Q67:R67"/>
    <mergeCell ref="S67:V67"/>
    <mergeCell ref="X67:AA67"/>
    <mergeCell ref="AB67:AD67"/>
    <mergeCell ref="AE67:AG67"/>
    <mergeCell ref="B68:D68"/>
    <mergeCell ref="E68:I68"/>
    <mergeCell ref="J68:M68"/>
    <mergeCell ref="N68:P68"/>
    <mergeCell ref="Q68:R68"/>
    <mergeCell ref="S68:V68"/>
    <mergeCell ref="X68:AA68"/>
    <mergeCell ref="AB68:AD68"/>
    <mergeCell ref="AE68:AG68"/>
    <mergeCell ref="B69:D69"/>
    <mergeCell ref="E69:I69"/>
    <mergeCell ref="J69:M69"/>
    <mergeCell ref="N69:P69"/>
    <mergeCell ref="Q69:R69"/>
    <mergeCell ref="S69:V69"/>
    <mergeCell ref="X69:AA69"/>
    <mergeCell ref="AB69:AD69"/>
    <mergeCell ref="AE69:AG69"/>
    <mergeCell ref="B70:D70"/>
    <mergeCell ref="E70:I70"/>
    <mergeCell ref="J70:M70"/>
    <mergeCell ref="N70:P70"/>
    <mergeCell ref="Q70:R70"/>
    <mergeCell ref="S70:V70"/>
    <mergeCell ref="X70:AA70"/>
    <mergeCell ref="AB70:AD70"/>
    <mergeCell ref="AE70:AG70"/>
    <mergeCell ref="B71:D71"/>
    <mergeCell ref="E71:I71"/>
    <mergeCell ref="J71:M71"/>
    <mergeCell ref="N71:P71"/>
    <mergeCell ref="Q71:R71"/>
    <mergeCell ref="S71:V71"/>
    <mergeCell ref="X71:AA71"/>
    <mergeCell ref="AB71:AD71"/>
    <mergeCell ref="AE71:AG71"/>
    <mergeCell ref="B72:D72"/>
    <mergeCell ref="E72:I72"/>
    <mergeCell ref="J72:M72"/>
    <mergeCell ref="N72:P72"/>
    <mergeCell ref="Q72:R72"/>
    <mergeCell ref="S72:V72"/>
    <mergeCell ref="X72:AA72"/>
    <mergeCell ref="AB72:AD72"/>
    <mergeCell ref="AE72:AG72"/>
    <mergeCell ref="B73:D73"/>
    <mergeCell ref="E73:I73"/>
    <mergeCell ref="J73:M73"/>
    <mergeCell ref="N73:P73"/>
    <mergeCell ref="Q73:R73"/>
    <mergeCell ref="S73:V73"/>
    <mergeCell ref="X73:AA73"/>
    <mergeCell ref="AB73:AD73"/>
    <mergeCell ref="AE73:AG73"/>
    <mergeCell ref="B74:D74"/>
    <mergeCell ref="E74:I74"/>
    <mergeCell ref="J74:M74"/>
    <mergeCell ref="N74:P74"/>
    <mergeCell ref="Q74:R74"/>
    <mergeCell ref="S74:V74"/>
    <mergeCell ref="X74:AA74"/>
    <mergeCell ref="AB74:AD74"/>
    <mergeCell ref="AE74:AG74"/>
    <mergeCell ref="B75:D75"/>
    <mergeCell ref="E75:I75"/>
    <mergeCell ref="J75:M75"/>
    <mergeCell ref="N75:P75"/>
    <mergeCell ref="Q75:R75"/>
    <mergeCell ref="S75:V75"/>
    <mergeCell ref="X75:AA75"/>
    <mergeCell ref="AB75:AD75"/>
    <mergeCell ref="AE75:AG75"/>
    <mergeCell ref="B76:D76"/>
    <mergeCell ref="E76:I76"/>
    <mergeCell ref="J76:M76"/>
    <mergeCell ref="N76:P76"/>
    <mergeCell ref="Q76:R76"/>
    <mergeCell ref="S76:V76"/>
    <mergeCell ref="X76:AA76"/>
    <mergeCell ref="AB76:AD76"/>
    <mergeCell ref="AE76:AG76"/>
    <mergeCell ref="B77:D77"/>
    <mergeCell ref="E77:I77"/>
    <mergeCell ref="J77:M77"/>
    <mergeCell ref="N77:P77"/>
    <mergeCell ref="Q77:R77"/>
    <mergeCell ref="S77:V77"/>
    <mergeCell ref="X77:AA77"/>
    <mergeCell ref="AB77:AD77"/>
    <mergeCell ref="AE77:AG77"/>
    <mergeCell ref="B78:D78"/>
    <mergeCell ref="E78:I78"/>
    <mergeCell ref="J78:M78"/>
    <mergeCell ref="N78:P78"/>
    <mergeCell ref="Q78:R78"/>
    <mergeCell ref="S78:V78"/>
    <mergeCell ref="X78:AA78"/>
    <mergeCell ref="AB78:AD78"/>
    <mergeCell ref="AE78:AG78"/>
    <mergeCell ref="B79:D79"/>
    <mergeCell ref="E79:I79"/>
    <mergeCell ref="J79:M79"/>
    <mergeCell ref="N79:P79"/>
    <mergeCell ref="Q79:R79"/>
    <mergeCell ref="S79:V79"/>
    <mergeCell ref="X79:AA79"/>
    <mergeCell ref="AB79:AD79"/>
    <mergeCell ref="AE79:AG79"/>
    <mergeCell ref="B80:D80"/>
    <mergeCell ref="E80:I80"/>
    <mergeCell ref="J80:M80"/>
    <mergeCell ref="N80:P80"/>
    <mergeCell ref="Q80:R80"/>
    <mergeCell ref="S80:V80"/>
    <mergeCell ref="X80:AA80"/>
    <mergeCell ref="AB80:AD80"/>
    <mergeCell ref="AE80:AG80"/>
    <mergeCell ref="B81:D81"/>
    <mergeCell ref="E81:I81"/>
    <mergeCell ref="J81:M81"/>
    <mergeCell ref="N81:P81"/>
    <mergeCell ref="Q81:R81"/>
    <mergeCell ref="S81:V81"/>
    <mergeCell ref="X81:AA81"/>
    <mergeCell ref="AB81:AD81"/>
    <mergeCell ref="AE81:AG81"/>
    <mergeCell ref="B82:D82"/>
    <mergeCell ref="E82:I82"/>
    <mergeCell ref="J82:M82"/>
    <mergeCell ref="N82:P82"/>
    <mergeCell ref="Q82:R82"/>
    <mergeCell ref="S82:V82"/>
    <mergeCell ref="X82:AA82"/>
    <mergeCell ref="AB82:AD82"/>
    <mergeCell ref="AE82:AG82"/>
    <mergeCell ref="B83:D83"/>
    <mergeCell ref="E83:I83"/>
    <mergeCell ref="J83:M83"/>
    <mergeCell ref="N83:P83"/>
    <mergeCell ref="Q83:R83"/>
    <mergeCell ref="S83:V83"/>
    <mergeCell ref="X83:AA83"/>
    <mergeCell ref="AB83:AD83"/>
    <mergeCell ref="AE83:AG83"/>
    <mergeCell ref="B84:D84"/>
    <mergeCell ref="E84:I84"/>
    <mergeCell ref="J84:M84"/>
    <mergeCell ref="N84:P84"/>
    <mergeCell ref="Q84:R84"/>
    <mergeCell ref="S84:V84"/>
    <mergeCell ref="X84:AA84"/>
    <mergeCell ref="AB84:AD84"/>
    <mergeCell ref="AE84:AG84"/>
    <mergeCell ref="B85:D85"/>
    <mergeCell ref="E85:I85"/>
    <mergeCell ref="J85:M85"/>
    <mergeCell ref="N85:P85"/>
    <mergeCell ref="Q85:R85"/>
    <mergeCell ref="S85:V85"/>
    <mergeCell ref="X85:AA85"/>
    <mergeCell ref="AB85:AD85"/>
    <mergeCell ref="AE85:AG85"/>
    <mergeCell ref="B86:D86"/>
    <mergeCell ref="E86:I86"/>
    <mergeCell ref="J86:M86"/>
    <mergeCell ref="N86:P86"/>
    <mergeCell ref="Q86:R86"/>
    <mergeCell ref="S86:V86"/>
    <mergeCell ref="X86:AA86"/>
    <mergeCell ref="AB86:AD86"/>
    <mergeCell ref="AE86:AG86"/>
    <mergeCell ref="B87:D87"/>
    <mergeCell ref="E87:I87"/>
    <mergeCell ref="J87:M87"/>
    <mergeCell ref="N87:P87"/>
    <mergeCell ref="Q87:R87"/>
    <mergeCell ref="S87:V87"/>
    <mergeCell ref="X87:AA87"/>
    <mergeCell ref="AB87:AD87"/>
    <mergeCell ref="AE87:AG87"/>
    <mergeCell ref="B88:D88"/>
    <mergeCell ref="E88:I88"/>
    <mergeCell ref="J88:M88"/>
    <mergeCell ref="N88:P88"/>
    <mergeCell ref="Q88:R88"/>
    <mergeCell ref="S88:V88"/>
    <mergeCell ref="X88:AA88"/>
    <mergeCell ref="AB88:AD88"/>
    <mergeCell ref="AE88:AG88"/>
    <mergeCell ref="B89:D89"/>
    <mergeCell ref="E89:I89"/>
    <mergeCell ref="J89:M89"/>
    <mergeCell ref="N89:P89"/>
    <mergeCell ref="Q89:R89"/>
    <mergeCell ref="S89:V89"/>
    <mergeCell ref="X89:AA89"/>
    <mergeCell ref="AB89:AD89"/>
    <mergeCell ref="AE89:AG89"/>
    <mergeCell ref="B90:D90"/>
    <mergeCell ref="E90:I90"/>
    <mergeCell ref="J90:M90"/>
    <mergeCell ref="N90:P90"/>
    <mergeCell ref="Q90:R90"/>
    <mergeCell ref="S90:V90"/>
    <mergeCell ref="X90:AA90"/>
    <mergeCell ref="AB90:AD90"/>
    <mergeCell ref="AE90:AG90"/>
    <mergeCell ref="B91:D91"/>
    <mergeCell ref="E91:I91"/>
    <mergeCell ref="J91:M91"/>
    <mergeCell ref="N91:P91"/>
    <mergeCell ref="Q91:R91"/>
    <mergeCell ref="S91:V91"/>
    <mergeCell ref="X91:AA91"/>
    <mergeCell ref="AB91:AD91"/>
    <mergeCell ref="AE91:AG91"/>
    <mergeCell ref="B92:D92"/>
    <mergeCell ref="E92:I92"/>
    <mergeCell ref="J92:M92"/>
    <mergeCell ref="N92:P92"/>
    <mergeCell ref="Q92:R92"/>
    <mergeCell ref="S92:V92"/>
    <mergeCell ref="X92:AA92"/>
    <mergeCell ref="AB92:AD92"/>
    <mergeCell ref="AE92:AG92"/>
    <mergeCell ref="B93:D93"/>
    <mergeCell ref="E93:I93"/>
    <mergeCell ref="J93:M93"/>
    <mergeCell ref="N93:P93"/>
    <mergeCell ref="Q93:R93"/>
    <mergeCell ref="S93:V93"/>
    <mergeCell ref="X93:AA93"/>
    <mergeCell ref="AB93:AD93"/>
    <mergeCell ref="AE93:AG93"/>
    <mergeCell ref="B94:D94"/>
    <mergeCell ref="E94:I94"/>
    <mergeCell ref="J94:M94"/>
    <mergeCell ref="N94:P94"/>
    <mergeCell ref="Q94:R94"/>
    <mergeCell ref="S94:V94"/>
    <mergeCell ref="X94:AA94"/>
    <mergeCell ref="AB94:AD94"/>
    <mergeCell ref="AE94:AG94"/>
    <mergeCell ref="B95:D95"/>
    <mergeCell ref="E95:I95"/>
    <mergeCell ref="J95:M95"/>
    <mergeCell ref="N95:P95"/>
    <mergeCell ref="Q95:R95"/>
    <mergeCell ref="S95:V95"/>
    <mergeCell ref="X95:AA95"/>
    <mergeCell ref="AB95:AD95"/>
    <mergeCell ref="AE95:AG95"/>
    <mergeCell ref="B96:D96"/>
    <mergeCell ref="E96:I96"/>
    <mergeCell ref="J96:M96"/>
    <mergeCell ref="N96:P96"/>
    <mergeCell ref="Q96:R96"/>
    <mergeCell ref="S96:V96"/>
    <mergeCell ref="X96:AA96"/>
    <mergeCell ref="AB96:AD96"/>
    <mergeCell ref="AE96:AG96"/>
    <mergeCell ref="B97:D97"/>
    <mergeCell ref="E97:I97"/>
    <mergeCell ref="J97:M97"/>
    <mergeCell ref="N97:P97"/>
    <mergeCell ref="Q97:R97"/>
    <mergeCell ref="S97:V97"/>
    <mergeCell ref="X97:AA97"/>
    <mergeCell ref="AB97:AD97"/>
    <mergeCell ref="AE97:AG97"/>
    <mergeCell ref="B98:D98"/>
    <mergeCell ref="E98:I98"/>
    <mergeCell ref="J98:M98"/>
    <mergeCell ref="N98:P98"/>
    <mergeCell ref="Q98:R98"/>
    <mergeCell ref="S98:V98"/>
    <mergeCell ref="X98:AA98"/>
    <mergeCell ref="AB98:AD98"/>
    <mergeCell ref="AE98:AG98"/>
    <mergeCell ref="B99:D99"/>
    <mergeCell ref="E99:I99"/>
    <mergeCell ref="J99:M99"/>
    <mergeCell ref="N99:P99"/>
    <mergeCell ref="Q99:R99"/>
    <mergeCell ref="S99:V99"/>
    <mergeCell ref="X99:AA99"/>
    <mergeCell ref="AB99:AD99"/>
    <mergeCell ref="AE99:AG99"/>
    <mergeCell ref="A100:I100"/>
    <mergeCell ref="J100:M100"/>
    <mergeCell ref="N100:P100"/>
    <mergeCell ref="Q100:R100"/>
    <mergeCell ref="S100:V100"/>
    <mergeCell ref="X100:AA100"/>
    <mergeCell ref="AB100:AD100"/>
    <mergeCell ref="AE100:AG100"/>
    <mergeCell ref="A101:AG101"/>
    <mergeCell ref="B102:D102"/>
    <mergeCell ref="E102:I102"/>
    <mergeCell ref="J102:M102"/>
    <mergeCell ref="N102:P102"/>
    <mergeCell ref="Q102:R102"/>
    <mergeCell ref="S102:V102"/>
    <mergeCell ref="X102:AA102"/>
    <mergeCell ref="AB102:AD102"/>
    <mergeCell ref="AE102:AG102"/>
    <mergeCell ref="B103:D103"/>
    <mergeCell ref="E103:I103"/>
    <mergeCell ref="J103:M103"/>
    <mergeCell ref="N103:P103"/>
    <mergeCell ref="Q103:R103"/>
    <mergeCell ref="S103:V103"/>
    <mergeCell ref="X103:AA103"/>
    <mergeCell ref="AB103:AD103"/>
    <mergeCell ref="AE103:AG103"/>
    <mergeCell ref="B104:D104"/>
    <mergeCell ref="E104:I104"/>
    <mergeCell ref="J104:M104"/>
    <mergeCell ref="N104:P104"/>
    <mergeCell ref="Q104:R104"/>
    <mergeCell ref="S104:V104"/>
    <mergeCell ref="X104:AA104"/>
    <mergeCell ref="AB104:AD104"/>
    <mergeCell ref="AE104:AG104"/>
    <mergeCell ref="B105:D105"/>
    <mergeCell ref="E105:I105"/>
    <mergeCell ref="J105:M105"/>
    <mergeCell ref="N105:P105"/>
    <mergeCell ref="Q105:R105"/>
    <mergeCell ref="S105:V105"/>
    <mergeCell ref="X105:AA105"/>
    <mergeCell ref="AB105:AD105"/>
    <mergeCell ref="AE105:AG105"/>
    <mergeCell ref="B106:D106"/>
    <mergeCell ref="E106:I106"/>
    <mergeCell ref="J106:M106"/>
    <mergeCell ref="N106:P106"/>
    <mergeCell ref="Q106:R106"/>
    <mergeCell ref="S106:V106"/>
    <mergeCell ref="X106:AA106"/>
    <mergeCell ref="AB106:AD106"/>
    <mergeCell ref="AE106:AG106"/>
    <mergeCell ref="B107:D107"/>
    <mergeCell ref="E107:I107"/>
    <mergeCell ref="J107:M107"/>
    <mergeCell ref="N107:P107"/>
    <mergeCell ref="Q107:R107"/>
    <mergeCell ref="S107:V107"/>
    <mergeCell ref="X107:AA107"/>
    <mergeCell ref="AB107:AD107"/>
    <mergeCell ref="AE107:AG107"/>
    <mergeCell ref="B108:D108"/>
    <mergeCell ref="E108:I108"/>
    <mergeCell ref="J108:M108"/>
    <mergeCell ref="N108:P108"/>
    <mergeCell ref="Q108:R108"/>
    <mergeCell ref="S108:V108"/>
    <mergeCell ref="X108:AA108"/>
    <mergeCell ref="AB108:AD108"/>
    <mergeCell ref="AE108:AG108"/>
    <mergeCell ref="B109:D109"/>
    <mergeCell ref="E109:I109"/>
    <mergeCell ref="J109:M109"/>
    <mergeCell ref="N109:P109"/>
    <mergeCell ref="Q109:R109"/>
    <mergeCell ref="S109:V109"/>
    <mergeCell ref="X109:AA109"/>
    <mergeCell ref="AB109:AD109"/>
    <mergeCell ref="AE109:AG109"/>
    <mergeCell ref="B110:D110"/>
    <mergeCell ref="E110:I110"/>
    <mergeCell ref="J110:M110"/>
    <mergeCell ref="N110:P110"/>
    <mergeCell ref="Q110:R110"/>
    <mergeCell ref="S110:V110"/>
    <mergeCell ref="X110:AA110"/>
    <mergeCell ref="AB110:AD110"/>
    <mergeCell ref="AE110:AG110"/>
    <mergeCell ref="B111:D111"/>
    <mergeCell ref="E111:I111"/>
    <mergeCell ref="J111:M111"/>
    <mergeCell ref="N111:P111"/>
    <mergeCell ref="Q111:R111"/>
    <mergeCell ref="S111:V111"/>
    <mergeCell ref="X111:AA111"/>
    <mergeCell ref="AB111:AD111"/>
    <mergeCell ref="AE111:AG111"/>
    <mergeCell ref="B112:D112"/>
    <mergeCell ref="E112:I112"/>
    <mergeCell ref="J112:M112"/>
    <mergeCell ref="N112:P112"/>
    <mergeCell ref="Q112:R112"/>
    <mergeCell ref="S112:V112"/>
    <mergeCell ref="X112:AA112"/>
    <mergeCell ref="AB112:AD112"/>
    <mergeCell ref="AE112:AG112"/>
    <mergeCell ref="B113:D113"/>
    <mergeCell ref="E113:I113"/>
    <mergeCell ref="J113:M113"/>
    <mergeCell ref="N113:P113"/>
    <mergeCell ref="Q113:R113"/>
    <mergeCell ref="S113:V113"/>
    <mergeCell ref="X113:AA113"/>
    <mergeCell ref="AB113:AD113"/>
    <mergeCell ref="AE113:AG113"/>
    <mergeCell ref="B114:D114"/>
    <mergeCell ref="E114:I114"/>
    <mergeCell ref="J114:M114"/>
    <mergeCell ref="N114:P114"/>
    <mergeCell ref="Q114:R114"/>
    <mergeCell ref="S114:V114"/>
    <mergeCell ref="X114:AA114"/>
    <mergeCell ref="AB114:AD114"/>
    <mergeCell ref="AE114:AG114"/>
    <mergeCell ref="B115:D115"/>
    <mergeCell ref="E115:I115"/>
    <mergeCell ref="J115:M115"/>
    <mergeCell ref="N115:P115"/>
    <mergeCell ref="Q115:R115"/>
    <mergeCell ref="S115:V115"/>
    <mergeCell ref="X115:AA115"/>
    <mergeCell ref="AB115:AD115"/>
    <mergeCell ref="AE115:AG115"/>
    <mergeCell ref="A116:I116"/>
    <mergeCell ref="J116:M116"/>
    <mergeCell ref="N116:P116"/>
    <mergeCell ref="Q116:R116"/>
    <mergeCell ref="S116:V116"/>
    <mergeCell ref="X116:AA116"/>
    <mergeCell ref="AB116:AD116"/>
    <mergeCell ref="AE116:AG116"/>
    <mergeCell ref="A117:AG117"/>
    <mergeCell ref="B118:D118"/>
    <mergeCell ref="E118:I118"/>
    <mergeCell ref="J118:M118"/>
    <mergeCell ref="N118:P118"/>
    <mergeCell ref="Q118:R118"/>
    <mergeCell ref="S118:V118"/>
    <mergeCell ref="X118:AA118"/>
    <mergeCell ref="AB118:AD118"/>
    <mergeCell ref="AE118:AG118"/>
    <mergeCell ref="B119:D119"/>
    <mergeCell ref="E119:I119"/>
    <mergeCell ref="J119:M119"/>
    <mergeCell ref="N119:P119"/>
    <mergeCell ref="Q119:R119"/>
    <mergeCell ref="S119:V119"/>
    <mergeCell ref="X119:AA119"/>
    <mergeCell ref="AB119:AD119"/>
    <mergeCell ref="AE119:AG119"/>
    <mergeCell ref="B120:D120"/>
    <mergeCell ref="E120:I120"/>
    <mergeCell ref="J120:M120"/>
    <mergeCell ref="N120:P120"/>
    <mergeCell ref="Q120:R120"/>
    <mergeCell ref="S120:V120"/>
    <mergeCell ref="X120:AA120"/>
    <mergeCell ref="AB120:AD120"/>
    <mergeCell ref="AE120:AG120"/>
    <mergeCell ref="B121:D121"/>
    <mergeCell ref="E121:I121"/>
    <mergeCell ref="J121:M121"/>
    <mergeCell ref="N121:P121"/>
    <mergeCell ref="Q121:R121"/>
    <mergeCell ref="S121:V121"/>
    <mergeCell ref="X121:AA121"/>
    <mergeCell ref="AB121:AD121"/>
    <mergeCell ref="AE121:AG121"/>
    <mergeCell ref="B122:D122"/>
    <mergeCell ref="E122:I122"/>
    <mergeCell ref="J122:M122"/>
    <mergeCell ref="N122:P122"/>
    <mergeCell ref="Q122:R122"/>
    <mergeCell ref="S122:V122"/>
    <mergeCell ref="X122:AA122"/>
    <mergeCell ref="AB122:AD122"/>
    <mergeCell ref="AE122:AG122"/>
    <mergeCell ref="B123:D123"/>
    <mergeCell ref="E123:I123"/>
    <mergeCell ref="J123:M123"/>
    <mergeCell ref="N123:P123"/>
    <mergeCell ref="Q123:R123"/>
    <mergeCell ref="S123:V123"/>
    <mergeCell ref="X123:AA123"/>
    <mergeCell ref="AB123:AD123"/>
    <mergeCell ref="AE123:AG123"/>
    <mergeCell ref="B124:D124"/>
    <mergeCell ref="E124:I124"/>
    <mergeCell ref="J124:M124"/>
    <mergeCell ref="N124:P124"/>
    <mergeCell ref="Q124:R124"/>
    <mergeCell ref="S124:V124"/>
    <mergeCell ref="X124:AA124"/>
    <mergeCell ref="AB124:AD124"/>
    <mergeCell ref="AE124:AG124"/>
    <mergeCell ref="B125:D125"/>
    <mergeCell ref="E125:I125"/>
    <mergeCell ref="J125:M125"/>
    <mergeCell ref="N125:P125"/>
    <mergeCell ref="Q125:R125"/>
    <mergeCell ref="S125:V125"/>
    <mergeCell ref="X125:AA125"/>
    <mergeCell ref="AB125:AD125"/>
    <mergeCell ref="AE125:AG125"/>
    <mergeCell ref="B126:D126"/>
    <mergeCell ref="E126:I126"/>
    <mergeCell ref="J126:M126"/>
    <mergeCell ref="N126:P126"/>
    <mergeCell ref="Q126:R126"/>
    <mergeCell ref="S126:V126"/>
    <mergeCell ref="X126:AA126"/>
    <mergeCell ref="AB126:AD126"/>
    <mergeCell ref="AE126:AG126"/>
    <mergeCell ref="B127:D127"/>
    <mergeCell ref="E127:I127"/>
    <mergeCell ref="J127:M127"/>
    <mergeCell ref="N127:P127"/>
    <mergeCell ref="Q127:R127"/>
    <mergeCell ref="S127:V127"/>
    <mergeCell ref="X127:AA127"/>
    <mergeCell ref="AB127:AD127"/>
    <mergeCell ref="AE127:AG127"/>
    <mergeCell ref="B128:D128"/>
    <mergeCell ref="E128:I128"/>
    <mergeCell ref="J128:M128"/>
    <mergeCell ref="N128:P128"/>
    <mergeCell ref="Q128:R128"/>
    <mergeCell ref="S128:V128"/>
    <mergeCell ref="X128:AA128"/>
    <mergeCell ref="AB128:AD128"/>
    <mergeCell ref="AE128:AG128"/>
    <mergeCell ref="B129:D129"/>
    <mergeCell ref="E129:I129"/>
    <mergeCell ref="J129:M129"/>
    <mergeCell ref="N129:P129"/>
    <mergeCell ref="Q129:R129"/>
    <mergeCell ref="S129:V129"/>
    <mergeCell ref="X129:AA129"/>
    <mergeCell ref="AB129:AD129"/>
    <mergeCell ref="AE129:AG129"/>
    <mergeCell ref="B130:D130"/>
    <mergeCell ref="E130:I130"/>
    <mergeCell ref="J130:M130"/>
    <mergeCell ref="N130:P130"/>
    <mergeCell ref="Q130:R130"/>
    <mergeCell ref="S130:V130"/>
    <mergeCell ref="X130:AA130"/>
    <mergeCell ref="AB130:AD130"/>
    <mergeCell ref="AE130:AG130"/>
    <mergeCell ref="B131:D131"/>
    <mergeCell ref="E131:I131"/>
    <mergeCell ref="J131:M131"/>
    <mergeCell ref="N131:P131"/>
    <mergeCell ref="Q131:R131"/>
    <mergeCell ref="S131:V131"/>
    <mergeCell ref="X131:AA131"/>
    <mergeCell ref="AB131:AD131"/>
    <mergeCell ref="AE131:AG131"/>
    <mergeCell ref="B132:D132"/>
    <mergeCell ref="E132:I132"/>
    <mergeCell ref="J132:M132"/>
    <mergeCell ref="N132:P132"/>
    <mergeCell ref="Q132:R132"/>
    <mergeCell ref="S132:V132"/>
    <mergeCell ref="X132:AA132"/>
    <mergeCell ref="AB132:AD132"/>
    <mergeCell ref="AE132:AG132"/>
    <mergeCell ref="B133:D133"/>
    <mergeCell ref="E133:I133"/>
    <mergeCell ref="J133:M133"/>
    <mergeCell ref="N133:P133"/>
    <mergeCell ref="Q133:R133"/>
    <mergeCell ref="S133:V133"/>
    <mergeCell ref="X133:AA133"/>
    <mergeCell ref="AB133:AD133"/>
    <mergeCell ref="AE133:AG133"/>
    <mergeCell ref="B134:D134"/>
    <mergeCell ref="E134:I134"/>
    <mergeCell ref="J134:M134"/>
    <mergeCell ref="N134:P134"/>
    <mergeCell ref="Q134:R134"/>
    <mergeCell ref="S134:V134"/>
    <mergeCell ref="X134:AA134"/>
    <mergeCell ref="AB134:AD134"/>
    <mergeCell ref="AE134:AG134"/>
    <mergeCell ref="B135:D135"/>
    <mergeCell ref="E135:I135"/>
    <mergeCell ref="J135:M135"/>
    <mergeCell ref="N135:P135"/>
    <mergeCell ref="Q135:R135"/>
    <mergeCell ref="S135:V135"/>
    <mergeCell ref="X135:AA135"/>
    <mergeCell ref="AB135:AD135"/>
    <mergeCell ref="AE135:AG135"/>
    <mergeCell ref="B136:D136"/>
    <mergeCell ref="E136:I136"/>
    <mergeCell ref="J136:M136"/>
    <mergeCell ref="N136:P136"/>
    <mergeCell ref="Q136:R136"/>
    <mergeCell ref="S136:V136"/>
    <mergeCell ref="X136:AA136"/>
    <mergeCell ref="AB136:AD136"/>
    <mergeCell ref="AE136:AG136"/>
    <mergeCell ref="B137:D137"/>
    <mergeCell ref="E137:I137"/>
    <mergeCell ref="J137:M137"/>
    <mergeCell ref="N137:P137"/>
    <mergeCell ref="Q137:R137"/>
    <mergeCell ref="S137:V137"/>
    <mergeCell ref="X137:AA137"/>
    <mergeCell ref="AB137:AD137"/>
    <mergeCell ref="AE137:AG137"/>
    <mergeCell ref="B138:D138"/>
    <mergeCell ref="E138:I138"/>
    <mergeCell ref="J138:M138"/>
    <mergeCell ref="N138:P138"/>
    <mergeCell ref="Q138:R138"/>
    <mergeCell ref="S138:V138"/>
    <mergeCell ref="X138:AA138"/>
    <mergeCell ref="AB138:AD138"/>
    <mergeCell ref="AE138:AG138"/>
    <mergeCell ref="B139:D139"/>
    <mergeCell ref="E139:I139"/>
    <mergeCell ref="J139:M139"/>
    <mergeCell ref="N139:P139"/>
    <mergeCell ref="Q139:R139"/>
    <mergeCell ref="S139:V139"/>
    <mergeCell ref="X139:AA139"/>
    <mergeCell ref="AB139:AD139"/>
    <mergeCell ref="AE139:AG139"/>
    <mergeCell ref="B140:D140"/>
    <mergeCell ref="E140:I140"/>
    <mergeCell ref="J140:M140"/>
    <mergeCell ref="N140:P140"/>
    <mergeCell ref="Q140:R140"/>
    <mergeCell ref="S140:V140"/>
    <mergeCell ref="X140:AA140"/>
    <mergeCell ref="AB140:AD140"/>
    <mergeCell ref="AE140:AG140"/>
    <mergeCell ref="B141:D141"/>
    <mergeCell ref="E141:I141"/>
    <mergeCell ref="J141:M141"/>
    <mergeCell ref="N141:P141"/>
    <mergeCell ref="Q141:R141"/>
    <mergeCell ref="S141:V141"/>
    <mergeCell ref="X141:AA141"/>
    <mergeCell ref="AB141:AD141"/>
    <mergeCell ref="AE141:AG141"/>
    <mergeCell ref="B142:D142"/>
    <mergeCell ref="E142:I142"/>
    <mergeCell ref="J142:M142"/>
    <mergeCell ref="N142:P142"/>
    <mergeCell ref="Q142:R142"/>
    <mergeCell ref="S142:V142"/>
    <mergeCell ref="X142:AA142"/>
    <mergeCell ref="AB142:AD142"/>
    <mergeCell ref="AE142:AG142"/>
    <mergeCell ref="B143:D143"/>
    <mergeCell ref="E143:I143"/>
    <mergeCell ref="J143:M143"/>
    <mergeCell ref="N143:P143"/>
    <mergeCell ref="Q143:R143"/>
    <mergeCell ref="S143:V143"/>
    <mergeCell ref="X143:AA143"/>
    <mergeCell ref="AB143:AD143"/>
    <mergeCell ref="AE143:AG143"/>
    <mergeCell ref="B144:D144"/>
    <mergeCell ref="E144:I144"/>
    <mergeCell ref="J144:M144"/>
    <mergeCell ref="N144:P144"/>
    <mergeCell ref="Q144:R144"/>
    <mergeCell ref="S144:V144"/>
    <mergeCell ref="X144:AA144"/>
    <mergeCell ref="AB144:AD144"/>
    <mergeCell ref="AE144:AG144"/>
    <mergeCell ref="B145:D145"/>
    <mergeCell ref="E145:I145"/>
    <mergeCell ref="J145:M145"/>
    <mergeCell ref="N145:P145"/>
    <mergeCell ref="Q145:R145"/>
    <mergeCell ref="S145:V145"/>
    <mergeCell ref="X145:AA145"/>
    <mergeCell ref="AB145:AD145"/>
    <mergeCell ref="AE145:AG145"/>
    <mergeCell ref="A146:I146"/>
    <mergeCell ref="J146:M146"/>
    <mergeCell ref="N146:P146"/>
    <mergeCell ref="Q146:R146"/>
    <mergeCell ref="S146:V146"/>
    <mergeCell ref="X146:AA146"/>
    <mergeCell ref="AB146:AD146"/>
    <mergeCell ref="AE146:AG146"/>
    <mergeCell ref="A147:AG147"/>
    <mergeCell ref="B148:D148"/>
    <mergeCell ref="E148:I148"/>
    <mergeCell ref="J148:M148"/>
    <mergeCell ref="N148:P148"/>
    <mergeCell ref="Q148:R148"/>
    <mergeCell ref="S148:V148"/>
    <mergeCell ref="X148:AA148"/>
    <mergeCell ref="AB148:AD148"/>
    <mergeCell ref="AE148:AG148"/>
    <mergeCell ref="B149:D149"/>
    <mergeCell ref="E149:I149"/>
    <mergeCell ref="J149:M149"/>
    <mergeCell ref="N149:P149"/>
    <mergeCell ref="Q149:R149"/>
    <mergeCell ref="S149:V149"/>
    <mergeCell ref="X149:AA149"/>
    <mergeCell ref="AB149:AD149"/>
    <mergeCell ref="AE149:AG149"/>
    <mergeCell ref="B150:D150"/>
    <mergeCell ref="E150:I150"/>
    <mergeCell ref="J150:M150"/>
    <mergeCell ref="N150:P150"/>
    <mergeCell ref="Q150:R150"/>
    <mergeCell ref="S150:V150"/>
    <mergeCell ref="X150:AA150"/>
    <mergeCell ref="AB150:AD150"/>
    <mergeCell ref="AE150:AG150"/>
    <mergeCell ref="B151:D151"/>
    <mergeCell ref="E151:I151"/>
    <mergeCell ref="J151:M151"/>
    <mergeCell ref="N151:P151"/>
    <mergeCell ref="Q151:R151"/>
    <mergeCell ref="S151:V151"/>
    <mergeCell ref="X151:AA151"/>
    <mergeCell ref="AB151:AD151"/>
    <mergeCell ref="AE151:AG151"/>
    <mergeCell ref="B152:D152"/>
    <mergeCell ref="E152:I152"/>
    <mergeCell ref="J152:M152"/>
    <mergeCell ref="N152:P152"/>
    <mergeCell ref="Q152:R152"/>
    <mergeCell ref="S152:V152"/>
    <mergeCell ref="X152:AA152"/>
    <mergeCell ref="AB152:AD152"/>
    <mergeCell ref="AE152:AG152"/>
    <mergeCell ref="B153:D153"/>
    <mergeCell ref="E153:I153"/>
    <mergeCell ref="J153:M153"/>
    <mergeCell ref="N153:P153"/>
    <mergeCell ref="Q153:R153"/>
    <mergeCell ref="S153:V153"/>
    <mergeCell ref="X153:AA153"/>
    <mergeCell ref="AB153:AD153"/>
    <mergeCell ref="AE153:AG153"/>
    <mergeCell ref="B154:D154"/>
    <mergeCell ref="E154:I154"/>
    <mergeCell ref="J154:M154"/>
    <mergeCell ref="N154:P154"/>
    <mergeCell ref="Q154:R154"/>
    <mergeCell ref="S154:V154"/>
    <mergeCell ref="X154:AA154"/>
    <mergeCell ref="AB154:AD154"/>
    <mergeCell ref="AE154:AG154"/>
    <mergeCell ref="B155:D155"/>
    <mergeCell ref="E155:I155"/>
    <mergeCell ref="J155:M155"/>
    <mergeCell ref="N155:P155"/>
    <mergeCell ref="Q155:R155"/>
    <mergeCell ref="S155:V155"/>
    <mergeCell ref="X155:AA155"/>
    <mergeCell ref="AB155:AD155"/>
    <mergeCell ref="AE155:AG155"/>
    <mergeCell ref="B156:D156"/>
    <mergeCell ref="E156:I156"/>
    <mergeCell ref="J156:M156"/>
    <mergeCell ref="N156:P156"/>
    <mergeCell ref="Q156:R156"/>
    <mergeCell ref="S156:V156"/>
    <mergeCell ref="X156:AA156"/>
    <mergeCell ref="AB156:AD156"/>
    <mergeCell ref="AE156:AG156"/>
    <mergeCell ref="B157:D157"/>
    <mergeCell ref="E157:I157"/>
    <mergeCell ref="J157:M157"/>
    <mergeCell ref="N157:P157"/>
    <mergeCell ref="Q157:R157"/>
    <mergeCell ref="S157:V157"/>
    <mergeCell ref="X157:AA157"/>
    <mergeCell ref="AB157:AD157"/>
    <mergeCell ref="AE157:AG157"/>
    <mergeCell ref="B158:D158"/>
    <mergeCell ref="E158:I158"/>
    <mergeCell ref="J158:M158"/>
    <mergeCell ref="N158:P158"/>
    <mergeCell ref="Q158:R158"/>
    <mergeCell ref="S158:V158"/>
    <mergeCell ref="X158:AA158"/>
    <mergeCell ref="AB158:AD158"/>
    <mergeCell ref="AE158:AG158"/>
    <mergeCell ref="B159:D159"/>
    <mergeCell ref="E159:I159"/>
    <mergeCell ref="J159:M159"/>
    <mergeCell ref="N159:P159"/>
    <mergeCell ref="Q159:R159"/>
    <mergeCell ref="S159:V159"/>
    <mergeCell ref="X159:AA159"/>
    <mergeCell ref="AB159:AD159"/>
    <mergeCell ref="AE159:AG159"/>
    <mergeCell ref="B160:D160"/>
    <mergeCell ref="E160:I160"/>
    <mergeCell ref="J160:M160"/>
    <mergeCell ref="N160:P160"/>
    <mergeCell ref="Q160:R160"/>
    <mergeCell ref="S160:V160"/>
    <mergeCell ref="X160:AA160"/>
    <mergeCell ref="AB160:AD160"/>
    <mergeCell ref="AE160:AG160"/>
    <mergeCell ref="B161:D161"/>
    <mergeCell ref="E161:I161"/>
    <mergeCell ref="J161:M161"/>
    <mergeCell ref="N161:P161"/>
    <mergeCell ref="Q161:R161"/>
    <mergeCell ref="S161:V161"/>
    <mergeCell ref="X161:AA161"/>
    <mergeCell ref="AB161:AD161"/>
    <mergeCell ref="AE161:AG161"/>
    <mergeCell ref="B162:D162"/>
    <mergeCell ref="E162:I162"/>
    <mergeCell ref="J162:M162"/>
    <mergeCell ref="N162:P162"/>
    <mergeCell ref="Q162:R162"/>
    <mergeCell ref="S162:V162"/>
    <mergeCell ref="X162:AA162"/>
    <mergeCell ref="AB162:AD162"/>
    <mergeCell ref="AE162:AG162"/>
    <mergeCell ref="B163:D163"/>
    <mergeCell ref="E163:I163"/>
    <mergeCell ref="J163:M163"/>
    <mergeCell ref="N163:P163"/>
    <mergeCell ref="Q163:R163"/>
    <mergeCell ref="S163:V163"/>
    <mergeCell ref="X163:AA163"/>
    <mergeCell ref="AB163:AD163"/>
    <mergeCell ref="AE163:AG163"/>
    <mergeCell ref="B164:D164"/>
    <mergeCell ref="E164:I164"/>
    <mergeCell ref="J164:M164"/>
    <mergeCell ref="N164:P164"/>
    <mergeCell ref="Q164:R164"/>
    <mergeCell ref="S164:V164"/>
    <mergeCell ref="X164:AA164"/>
    <mergeCell ref="AB164:AD164"/>
    <mergeCell ref="AE164:AG164"/>
    <mergeCell ref="B165:D165"/>
    <mergeCell ref="E165:I165"/>
    <mergeCell ref="J165:M165"/>
    <mergeCell ref="N165:P165"/>
    <mergeCell ref="Q165:R165"/>
    <mergeCell ref="S165:V165"/>
    <mergeCell ref="X165:AA165"/>
    <mergeCell ref="AB165:AD165"/>
    <mergeCell ref="AE165:AG165"/>
    <mergeCell ref="B166:D166"/>
    <mergeCell ref="E166:I166"/>
    <mergeCell ref="J166:M166"/>
    <mergeCell ref="N166:P166"/>
    <mergeCell ref="Q166:R166"/>
    <mergeCell ref="S166:V166"/>
    <mergeCell ref="X166:AA166"/>
    <mergeCell ref="AB166:AD166"/>
    <mergeCell ref="AE166:AG166"/>
    <mergeCell ref="B167:D167"/>
    <mergeCell ref="E167:I167"/>
    <mergeCell ref="J167:M167"/>
    <mergeCell ref="N167:P167"/>
    <mergeCell ref="Q167:R167"/>
    <mergeCell ref="S167:V167"/>
    <mergeCell ref="X167:AA167"/>
    <mergeCell ref="AB167:AD167"/>
    <mergeCell ref="AE167:AG167"/>
    <mergeCell ref="B168:D168"/>
    <mergeCell ref="E168:I168"/>
    <mergeCell ref="J168:M168"/>
    <mergeCell ref="N168:P168"/>
    <mergeCell ref="Q168:R168"/>
    <mergeCell ref="S168:V168"/>
    <mergeCell ref="X168:AA168"/>
    <mergeCell ref="AB168:AD168"/>
    <mergeCell ref="AE168:AG168"/>
    <mergeCell ref="B169:D169"/>
    <mergeCell ref="E169:I169"/>
    <mergeCell ref="J169:M169"/>
    <mergeCell ref="N169:P169"/>
    <mergeCell ref="Q169:R169"/>
    <mergeCell ref="S169:V169"/>
    <mergeCell ref="X169:AA169"/>
    <mergeCell ref="AB169:AD169"/>
    <mergeCell ref="AE169:AG169"/>
    <mergeCell ref="B170:D170"/>
    <mergeCell ref="E170:I170"/>
    <mergeCell ref="J170:M170"/>
    <mergeCell ref="N170:P170"/>
    <mergeCell ref="Q170:R170"/>
    <mergeCell ref="S170:V170"/>
    <mergeCell ref="X170:AA170"/>
    <mergeCell ref="AB170:AD170"/>
    <mergeCell ref="AE170:AG170"/>
    <mergeCell ref="B171:D171"/>
    <mergeCell ref="E171:I171"/>
    <mergeCell ref="J171:M171"/>
    <mergeCell ref="N171:P171"/>
    <mergeCell ref="Q171:R171"/>
    <mergeCell ref="S171:V171"/>
    <mergeCell ref="X171:AA171"/>
    <mergeCell ref="AB171:AD171"/>
    <mergeCell ref="AE171:AG171"/>
    <mergeCell ref="B172:D172"/>
    <mergeCell ref="E172:I172"/>
    <mergeCell ref="J172:M172"/>
    <mergeCell ref="N172:P172"/>
    <mergeCell ref="Q172:R172"/>
    <mergeCell ref="S172:V172"/>
    <mergeCell ref="X172:AA172"/>
    <mergeCell ref="AB172:AD172"/>
    <mergeCell ref="AE172:AG172"/>
    <mergeCell ref="A173:I173"/>
    <mergeCell ref="J173:M173"/>
    <mergeCell ref="N173:P173"/>
    <mergeCell ref="Q173:R173"/>
    <mergeCell ref="S173:V173"/>
    <mergeCell ref="X173:AA173"/>
    <mergeCell ref="AB173:AD173"/>
    <mergeCell ref="AE173:AG173"/>
    <mergeCell ref="A174:AG174"/>
    <mergeCell ref="B175:D175"/>
    <mergeCell ref="E175:I175"/>
    <mergeCell ref="J175:M175"/>
    <mergeCell ref="N175:P175"/>
    <mergeCell ref="Q175:R175"/>
    <mergeCell ref="S175:V175"/>
    <mergeCell ref="X175:AA175"/>
    <mergeCell ref="AB175:AD175"/>
    <mergeCell ref="AE175:AG175"/>
    <mergeCell ref="B176:D176"/>
    <mergeCell ref="E176:I176"/>
    <mergeCell ref="J176:M176"/>
    <mergeCell ref="N176:P176"/>
    <mergeCell ref="Q176:R176"/>
    <mergeCell ref="S176:V176"/>
    <mergeCell ref="X176:AA176"/>
    <mergeCell ref="AB176:AD176"/>
    <mergeCell ref="AE176:AG176"/>
    <mergeCell ref="B177:D177"/>
    <mergeCell ref="E177:I177"/>
    <mergeCell ref="J177:M177"/>
    <mergeCell ref="N177:P177"/>
    <mergeCell ref="Q177:R177"/>
    <mergeCell ref="S177:V177"/>
    <mergeCell ref="X177:AA177"/>
    <mergeCell ref="AB177:AD177"/>
    <mergeCell ref="AE177:AG177"/>
    <mergeCell ref="B178:D178"/>
    <mergeCell ref="E178:I178"/>
    <mergeCell ref="J178:M178"/>
    <mergeCell ref="N178:P178"/>
    <mergeCell ref="Q178:R178"/>
    <mergeCell ref="S178:V178"/>
    <mergeCell ref="X178:AA178"/>
    <mergeCell ref="AB178:AD178"/>
    <mergeCell ref="AE178:AG178"/>
    <mergeCell ref="B179:D179"/>
    <mergeCell ref="E179:I179"/>
    <mergeCell ref="J179:M179"/>
    <mergeCell ref="N179:P179"/>
    <mergeCell ref="Q179:R179"/>
    <mergeCell ref="S179:V179"/>
    <mergeCell ref="X179:AA179"/>
    <mergeCell ref="AB179:AD179"/>
    <mergeCell ref="AE179:AG179"/>
    <mergeCell ref="B180:D180"/>
    <mergeCell ref="E180:I180"/>
    <mergeCell ref="J180:M180"/>
    <mergeCell ref="N180:P180"/>
    <mergeCell ref="Q180:R180"/>
    <mergeCell ref="S180:V180"/>
    <mergeCell ref="X180:AA180"/>
    <mergeCell ref="AB180:AD180"/>
    <mergeCell ref="AE180:AG180"/>
    <mergeCell ref="B181:D181"/>
    <mergeCell ref="E181:I181"/>
    <mergeCell ref="J181:M181"/>
    <mergeCell ref="N181:P181"/>
    <mergeCell ref="Q181:R181"/>
    <mergeCell ref="S181:V181"/>
    <mergeCell ref="X181:AA181"/>
    <mergeCell ref="AB181:AD181"/>
    <mergeCell ref="AE181:AG181"/>
    <mergeCell ref="B182:D182"/>
    <mergeCell ref="E182:I182"/>
    <mergeCell ref="J182:M182"/>
    <mergeCell ref="N182:P182"/>
    <mergeCell ref="Q182:R182"/>
    <mergeCell ref="S182:V182"/>
    <mergeCell ref="X182:AA182"/>
    <mergeCell ref="AB182:AD182"/>
    <mergeCell ref="AE182:AG182"/>
    <mergeCell ref="B183:D183"/>
    <mergeCell ref="E183:I183"/>
    <mergeCell ref="J183:M183"/>
    <mergeCell ref="N183:P183"/>
    <mergeCell ref="Q183:R183"/>
    <mergeCell ref="S183:V183"/>
    <mergeCell ref="X183:AA183"/>
    <mergeCell ref="AB183:AD183"/>
    <mergeCell ref="AE183:AG183"/>
    <mergeCell ref="B184:D184"/>
    <mergeCell ref="E184:I184"/>
    <mergeCell ref="J184:M184"/>
    <mergeCell ref="N184:P184"/>
    <mergeCell ref="Q184:R184"/>
    <mergeCell ref="S184:V184"/>
    <mergeCell ref="X184:AA184"/>
    <mergeCell ref="AB184:AD184"/>
    <mergeCell ref="AE184:AG184"/>
    <mergeCell ref="B185:D185"/>
    <mergeCell ref="E185:I185"/>
    <mergeCell ref="J185:M185"/>
    <mergeCell ref="N185:P185"/>
    <mergeCell ref="Q185:R185"/>
    <mergeCell ref="S185:V185"/>
    <mergeCell ref="X185:AA185"/>
    <mergeCell ref="AB185:AD185"/>
    <mergeCell ref="AE185:AG185"/>
    <mergeCell ref="B186:D186"/>
    <mergeCell ref="E186:I186"/>
    <mergeCell ref="J186:M186"/>
    <mergeCell ref="N186:P186"/>
    <mergeCell ref="Q186:R186"/>
    <mergeCell ref="S186:V186"/>
    <mergeCell ref="X186:AA186"/>
    <mergeCell ref="AB186:AD186"/>
    <mergeCell ref="AE186:AG186"/>
    <mergeCell ref="B187:D187"/>
    <mergeCell ref="E187:I187"/>
    <mergeCell ref="J187:M187"/>
    <mergeCell ref="N187:P187"/>
    <mergeCell ref="Q187:R187"/>
    <mergeCell ref="S187:V187"/>
    <mergeCell ref="X187:AA187"/>
    <mergeCell ref="AB187:AD187"/>
    <mergeCell ref="AE187:AG187"/>
    <mergeCell ref="B188:D188"/>
    <mergeCell ref="E188:I188"/>
    <mergeCell ref="J188:M188"/>
    <mergeCell ref="N188:P188"/>
    <mergeCell ref="Q188:R188"/>
    <mergeCell ref="S188:V188"/>
    <mergeCell ref="X188:AA188"/>
    <mergeCell ref="AB188:AD188"/>
    <mergeCell ref="AE188:AG188"/>
    <mergeCell ref="A189:I189"/>
    <mergeCell ref="J189:M189"/>
    <mergeCell ref="N189:P189"/>
    <mergeCell ref="Q189:R189"/>
    <mergeCell ref="S189:V189"/>
    <mergeCell ref="X189:AA189"/>
    <mergeCell ref="AB189:AD189"/>
    <mergeCell ref="AE189:AG189"/>
    <mergeCell ref="A190:AG190"/>
    <mergeCell ref="B191:D191"/>
    <mergeCell ref="E191:I191"/>
    <mergeCell ref="J191:M191"/>
    <mergeCell ref="N191:P191"/>
    <mergeCell ref="Q191:R191"/>
    <mergeCell ref="S191:V191"/>
    <mergeCell ref="X191:AA191"/>
    <mergeCell ref="AB191:AD191"/>
    <mergeCell ref="AE191:AG191"/>
    <mergeCell ref="B192:D192"/>
    <mergeCell ref="E192:I192"/>
    <mergeCell ref="J192:M192"/>
    <mergeCell ref="N192:P192"/>
    <mergeCell ref="Q192:R192"/>
    <mergeCell ref="S192:V192"/>
    <mergeCell ref="X192:AA192"/>
    <mergeCell ref="AB192:AD192"/>
    <mergeCell ref="AE192:AG192"/>
    <mergeCell ref="B193:D193"/>
    <mergeCell ref="E193:I193"/>
    <mergeCell ref="J193:M193"/>
    <mergeCell ref="N193:P193"/>
    <mergeCell ref="Q193:R193"/>
    <mergeCell ref="S193:V193"/>
    <mergeCell ref="X193:AA193"/>
    <mergeCell ref="AB193:AD193"/>
    <mergeCell ref="AE193:AG193"/>
    <mergeCell ref="B194:D194"/>
    <mergeCell ref="E194:I194"/>
    <mergeCell ref="J194:M194"/>
    <mergeCell ref="N194:P194"/>
    <mergeCell ref="Q194:R194"/>
    <mergeCell ref="S194:V194"/>
    <mergeCell ref="X194:AA194"/>
    <mergeCell ref="AB194:AD194"/>
    <mergeCell ref="AE194:AG194"/>
    <mergeCell ref="B195:D195"/>
    <mergeCell ref="E195:I195"/>
    <mergeCell ref="J195:M195"/>
    <mergeCell ref="N195:P195"/>
    <mergeCell ref="Q195:R195"/>
    <mergeCell ref="S195:V195"/>
    <mergeCell ref="X195:AA195"/>
    <mergeCell ref="AB195:AD195"/>
    <mergeCell ref="AE195:AG195"/>
    <mergeCell ref="B196:D196"/>
    <mergeCell ref="E196:I196"/>
    <mergeCell ref="J196:M196"/>
    <mergeCell ref="N196:P196"/>
    <mergeCell ref="Q196:R196"/>
    <mergeCell ref="S196:V196"/>
    <mergeCell ref="X196:AA196"/>
    <mergeCell ref="AB196:AD196"/>
    <mergeCell ref="AE196:AG196"/>
    <mergeCell ref="B197:D197"/>
    <mergeCell ref="E197:I197"/>
    <mergeCell ref="J197:M197"/>
    <mergeCell ref="N197:P197"/>
    <mergeCell ref="Q197:R197"/>
    <mergeCell ref="S197:V197"/>
    <mergeCell ref="X197:AA197"/>
    <mergeCell ref="AB197:AD197"/>
    <mergeCell ref="AE197:AG197"/>
    <mergeCell ref="B198:D198"/>
    <mergeCell ref="E198:I198"/>
    <mergeCell ref="J198:M198"/>
    <mergeCell ref="N198:P198"/>
    <mergeCell ref="Q198:R198"/>
    <mergeCell ref="S198:V198"/>
    <mergeCell ref="X198:AA198"/>
    <mergeCell ref="AB198:AD198"/>
    <mergeCell ref="AE198:AG198"/>
    <mergeCell ref="B199:D199"/>
    <mergeCell ref="E199:I199"/>
    <mergeCell ref="J199:M199"/>
    <mergeCell ref="N199:P199"/>
    <mergeCell ref="Q199:R199"/>
    <mergeCell ref="S199:V199"/>
    <mergeCell ref="X199:AA199"/>
    <mergeCell ref="AB199:AD199"/>
    <mergeCell ref="AE199:AG199"/>
    <mergeCell ref="B200:D200"/>
    <mergeCell ref="E200:I200"/>
    <mergeCell ref="J200:M200"/>
    <mergeCell ref="N200:P200"/>
    <mergeCell ref="Q200:R200"/>
    <mergeCell ref="S200:V200"/>
    <mergeCell ref="X200:AA200"/>
    <mergeCell ref="AB200:AD200"/>
    <mergeCell ref="AE200:AG200"/>
    <mergeCell ref="B201:D201"/>
    <mergeCell ref="E201:I201"/>
    <mergeCell ref="J201:M201"/>
    <mergeCell ref="N201:P201"/>
    <mergeCell ref="Q201:R201"/>
    <mergeCell ref="S201:V201"/>
    <mergeCell ref="X201:AA201"/>
    <mergeCell ref="AB201:AD201"/>
    <mergeCell ref="AE201:AG201"/>
    <mergeCell ref="B202:D202"/>
    <mergeCell ref="E202:I202"/>
    <mergeCell ref="J202:M202"/>
    <mergeCell ref="N202:P202"/>
    <mergeCell ref="Q202:R202"/>
    <mergeCell ref="S202:V202"/>
    <mergeCell ref="X202:AA202"/>
    <mergeCell ref="AB202:AD202"/>
    <mergeCell ref="AE202:AG202"/>
    <mergeCell ref="B203:D203"/>
    <mergeCell ref="E203:I203"/>
    <mergeCell ref="J203:M203"/>
    <mergeCell ref="N203:P203"/>
    <mergeCell ref="Q203:R203"/>
    <mergeCell ref="S203:V203"/>
    <mergeCell ref="X203:AA203"/>
    <mergeCell ref="AB203:AD203"/>
    <mergeCell ref="AE203:AG203"/>
    <mergeCell ref="B204:D204"/>
    <mergeCell ref="E204:I204"/>
    <mergeCell ref="J204:M204"/>
    <mergeCell ref="N204:P204"/>
    <mergeCell ref="Q204:R204"/>
    <mergeCell ref="S204:V204"/>
    <mergeCell ref="X204:AA204"/>
    <mergeCell ref="AB204:AD204"/>
    <mergeCell ref="AE204:AG204"/>
    <mergeCell ref="B205:D205"/>
    <mergeCell ref="E205:I205"/>
    <mergeCell ref="J205:M205"/>
    <mergeCell ref="N205:P205"/>
    <mergeCell ref="Q205:R205"/>
    <mergeCell ref="S205:V205"/>
    <mergeCell ref="X205:AA205"/>
    <mergeCell ref="AB205:AD205"/>
    <mergeCell ref="AE205:AG205"/>
    <mergeCell ref="B206:D206"/>
    <mergeCell ref="E206:I206"/>
    <mergeCell ref="J206:M206"/>
    <mergeCell ref="N206:P206"/>
    <mergeCell ref="Q206:R206"/>
    <mergeCell ref="S206:V206"/>
    <mergeCell ref="X206:AA206"/>
    <mergeCell ref="AB206:AD206"/>
    <mergeCell ref="AE206:AG206"/>
    <mergeCell ref="B207:D207"/>
    <mergeCell ref="E207:I207"/>
    <mergeCell ref="J207:M207"/>
    <mergeCell ref="N207:P207"/>
    <mergeCell ref="Q207:R207"/>
    <mergeCell ref="S207:V207"/>
    <mergeCell ref="X207:AA207"/>
    <mergeCell ref="AB207:AD207"/>
    <mergeCell ref="AE207:AG207"/>
    <mergeCell ref="B208:D208"/>
    <mergeCell ref="E208:I208"/>
    <mergeCell ref="J208:M208"/>
    <mergeCell ref="N208:P208"/>
    <mergeCell ref="Q208:R208"/>
    <mergeCell ref="S208:V208"/>
    <mergeCell ref="X208:AA208"/>
    <mergeCell ref="AB208:AD208"/>
    <mergeCell ref="AE208:AG208"/>
    <mergeCell ref="B209:D209"/>
    <mergeCell ref="E209:I209"/>
    <mergeCell ref="J209:M209"/>
    <mergeCell ref="N209:P209"/>
    <mergeCell ref="Q209:R209"/>
    <mergeCell ref="S209:V209"/>
    <mergeCell ref="X209:AA209"/>
    <mergeCell ref="AB209:AD209"/>
    <mergeCell ref="AE209:AG209"/>
    <mergeCell ref="B210:D210"/>
    <mergeCell ref="E210:I210"/>
    <mergeCell ref="J210:M210"/>
    <mergeCell ref="N210:P210"/>
    <mergeCell ref="Q210:R210"/>
    <mergeCell ref="S210:V210"/>
    <mergeCell ref="X210:AA210"/>
    <mergeCell ref="AB210:AD210"/>
    <mergeCell ref="AE210:AG210"/>
    <mergeCell ref="B211:D211"/>
    <mergeCell ref="E211:I211"/>
    <mergeCell ref="J211:M211"/>
    <mergeCell ref="N211:P211"/>
    <mergeCell ref="Q211:R211"/>
    <mergeCell ref="S211:V211"/>
    <mergeCell ref="X211:AA211"/>
    <mergeCell ref="AB211:AD211"/>
    <mergeCell ref="AE211:AG211"/>
    <mergeCell ref="B212:D212"/>
    <mergeCell ref="E212:I212"/>
    <mergeCell ref="J212:M212"/>
    <mergeCell ref="N212:P212"/>
    <mergeCell ref="Q212:R212"/>
    <mergeCell ref="S212:V212"/>
    <mergeCell ref="X212:AA212"/>
    <mergeCell ref="AB212:AD212"/>
    <mergeCell ref="AE212:AG212"/>
    <mergeCell ref="B213:D213"/>
    <mergeCell ref="E213:I213"/>
    <mergeCell ref="J213:M213"/>
    <mergeCell ref="N213:P213"/>
    <mergeCell ref="Q213:R213"/>
    <mergeCell ref="S213:V213"/>
    <mergeCell ref="X213:AA213"/>
    <mergeCell ref="AB213:AD213"/>
    <mergeCell ref="AE213:AG213"/>
    <mergeCell ref="B214:D214"/>
    <mergeCell ref="E214:I214"/>
    <mergeCell ref="J214:M214"/>
    <mergeCell ref="N214:P214"/>
    <mergeCell ref="Q214:R214"/>
    <mergeCell ref="S214:V214"/>
    <mergeCell ref="X214:AA214"/>
    <mergeCell ref="AB214:AD214"/>
    <mergeCell ref="AE214:AG214"/>
    <mergeCell ref="B215:D215"/>
    <mergeCell ref="E215:I215"/>
    <mergeCell ref="J215:M215"/>
    <mergeCell ref="N215:P215"/>
    <mergeCell ref="Q215:R215"/>
    <mergeCell ref="S215:V215"/>
    <mergeCell ref="X215:AA215"/>
    <mergeCell ref="AB215:AD215"/>
    <mergeCell ref="AE215:AG215"/>
    <mergeCell ref="B216:D216"/>
    <mergeCell ref="E216:I216"/>
    <mergeCell ref="J216:M216"/>
    <mergeCell ref="N216:P216"/>
    <mergeCell ref="Q216:R216"/>
    <mergeCell ref="S216:V216"/>
    <mergeCell ref="X216:AA216"/>
    <mergeCell ref="AB216:AD216"/>
    <mergeCell ref="AE216:AG216"/>
    <mergeCell ref="B217:D217"/>
    <mergeCell ref="E217:I217"/>
    <mergeCell ref="J217:M217"/>
    <mergeCell ref="N217:P217"/>
    <mergeCell ref="Q217:R217"/>
    <mergeCell ref="S217:V217"/>
    <mergeCell ref="X217:AA217"/>
    <mergeCell ref="AB217:AD217"/>
    <mergeCell ref="AE217:AG217"/>
    <mergeCell ref="B218:D218"/>
    <mergeCell ref="E218:I218"/>
    <mergeCell ref="J218:M218"/>
    <mergeCell ref="N218:P218"/>
    <mergeCell ref="Q218:R218"/>
    <mergeCell ref="S218:V218"/>
    <mergeCell ref="X218:AA218"/>
    <mergeCell ref="AB218:AD218"/>
    <mergeCell ref="AE218:AG218"/>
    <mergeCell ref="B219:D219"/>
    <mergeCell ref="E219:I219"/>
    <mergeCell ref="J219:M219"/>
    <mergeCell ref="N219:P219"/>
    <mergeCell ref="Q219:R219"/>
    <mergeCell ref="S219:V219"/>
    <mergeCell ref="X219:AA219"/>
    <mergeCell ref="AB219:AD219"/>
    <mergeCell ref="AE219:AG219"/>
    <mergeCell ref="B220:D220"/>
    <mergeCell ref="E220:I220"/>
    <mergeCell ref="J220:M220"/>
    <mergeCell ref="N220:P220"/>
    <mergeCell ref="Q220:R220"/>
    <mergeCell ref="S220:V220"/>
    <mergeCell ref="X220:AA220"/>
    <mergeCell ref="AB220:AD220"/>
    <mergeCell ref="AE220:AG220"/>
    <mergeCell ref="B221:D221"/>
    <mergeCell ref="E221:I221"/>
    <mergeCell ref="J221:M221"/>
    <mergeCell ref="N221:P221"/>
    <mergeCell ref="Q221:R221"/>
    <mergeCell ref="S221:V221"/>
    <mergeCell ref="X221:AA221"/>
    <mergeCell ref="AB221:AD221"/>
    <mergeCell ref="AE221:AG221"/>
    <mergeCell ref="B222:D222"/>
    <mergeCell ref="E222:I222"/>
    <mergeCell ref="J222:M222"/>
    <mergeCell ref="N222:P222"/>
    <mergeCell ref="Q222:R222"/>
    <mergeCell ref="S222:V222"/>
    <mergeCell ref="X222:AA222"/>
    <mergeCell ref="AB222:AD222"/>
    <mergeCell ref="AE222:AG222"/>
    <mergeCell ref="B223:D223"/>
    <mergeCell ref="E223:I223"/>
    <mergeCell ref="J223:M223"/>
    <mergeCell ref="N223:P223"/>
    <mergeCell ref="Q223:R223"/>
    <mergeCell ref="S223:V223"/>
    <mergeCell ref="X223:AA223"/>
    <mergeCell ref="AB223:AD223"/>
    <mergeCell ref="AE223:AG223"/>
    <mergeCell ref="B224:D224"/>
    <mergeCell ref="E224:I224"/>
    <mergeCell ref="J224:M224"/>
    <mergeCell ref="N224:P224"/>
    <mergeCell ref="Q224:R224"/>
    <mergeCell ref="S224:V224"/>
    <mergeCell ref="X224:AA224"/>
    <mergeCell ref="AB224:AD224"/>
    <mergeCell ref="AE224:AG224"/>
    <mergeCell ref="B225:D225"/>
    <mergeCell ref="E225:I225"/>
    <mergeCell ref="J225:M225"/>
    <mergeCell ref="N225:P225"/>
    <mergeCell ref="Q225:R225"/>
    <mergeCell ref="S225:V225"/>
    <mergeCell ref="X225:AA225"/>
    <mergeCell ref="AB225:AD225"/>
    <mergeCell ref="AE225:AG225"/>
    <mergeCell ref="B226:D226"/>
    <mergeCell ref="E226:I226"/>
    <mergeCell ref="J226:M226"/>
    <mergeCell ref="N226:P226"/>
    <mergeCell ref="Q226:R226"/>
    <mergeCell ref="S226:V226"/>
    <mergeCell ref="X226:AA226"/>
    <mergeCell ref="AB226:AD226"/>
    <mergeCell ref="AE226:AG226"/>
    <mergeCell ref="B227:D227"/>
    <mergeCell ref="E227:I227"/>
    <mergeCell ref="J227:M227"/>
    <mergeCell ref="N227:P227"/>
    <mergeCell ref="Q227:R227"/>
    <mergeCell ref="S227:V227"/>
    <mergeCell ref="X227:AA227"/>
    <mergeCell ref="AB227:AD227"/>
    <mergeCell ref="AE227:AG227"/>
    <mergeCell ref="B228:D228"/>
    <mergeCell ref="E228:I228"/>
    <mergeCell ref="J228:M228"/>
    <mergeCell ref="N228:P228"/>
    <mergeCell ref="Q228:R228"/>
    <mergeCell ref="S228:V228"/>
    <mergeCell ref="X228:AA228"/>
    <mergeCell ref="AB228:AD228"/>
    <mergeCell ref="AE228:AG228"/>
    <mergeCell ref="B229:D229"/>
    <mergeCell ref="E229:I229"/>
    <mergeCell ref="J229:M229"/>
    <mergeCell ref="N229:P229"/>
    <mergeCell ref="Q229:R229"/>
    <mergeCell ref="S229:V229"/>
    <mergeCell ref="X229:AA229"/>
    <mergeCell ref="AB229:AD229"/>
    <mergeCell ref="AE229:AG229"/>
    <mergeCell ref="B230:D230"/>
    <mergeCell ref="E230:I230"/>
    <mergeCell ref="J230:M230"/>
    <mergeCell ref="N230:P230"/>
    <mergeCell ref="Q230:R230"/>
    <mergeCell ref="S230:V230"/>
    <mergeCell ref="X230:AA230"/>
    <mergeCell ref="AB230:AD230"/>
    <mergeCell ref="AE230:AG230"/>
    <mergeCell ref="B231:D231"/>
    <mergeCell ref="E231:I231"/>
    <mergeCell ref="J231:M231"/>
    <mergeCell ref="N231:P231"/>
    <mergeCell ref="Q231:R231"/>
    <mergeCell ref="S231:V231"/>
    <mergeCell ref="X231:AA231"/>
    <mergeCell ref="AB231:AD231"/>
    <mergeCell ref="AE231:AG231"/>
    <mergeCell ref="B232:D232"/>
    <mergeCell ref="E232:I232"/>
    <mergeCell ref="J232:M232"/>
    <mergeCell ref="N232:P232"/>
    <mergeCell ref="Q232:R232"/>
    <mergeCell ref="S232:V232"/>
    <mergeCell ref="X232:AA232"/>
    <mergeCell ref="AB232:AD232"/>
    <mergeCell ref="AE232:AG232"/>
    <mergeCell ref="B233:D233"/>
    <mergeCell ref="E233:I233"/>
    <mergeCell ref="J233:M233"/>
    <mergeCell ref="N233:P233"/>
    <mergeCell ref="Q233:R233"/>
    <mergeCell ref="S233:V233"/>
    <mergeCell ref="X233:AA233"/>
    <mergeCell ref="AB233:AD233"/>
    <mergeCell ref="AE233:AG233"/>
    <mergeCell ref="B234:D234"/>
    <mergeCell ref="E234:I234"/>
    <mergeCell ref="J234:M234"/>
    <mergeCell ref="N234:P234"/>
    <mergeCell ref="Q234:R234"/>
    <mergeCell ref="S234:V234"/>
    <mergeCell ref="X234:AA234"/>
    <mergeCell ref="AB234:AD234"/>
    <mergeCell ref="AE234:AG234"/>
    <mergeCell ref="B235:D235"/>
    <mergeCell ref="E235:I235"/>
    <mergeCell ref="J235:M235"/>
    <mergeCell ref="N235:P235"/>
    <mergeCell ref="Q235:R235"/>
    <mergeCell ref="S235:V235"/>
    <mergeCell ref="X235:AA235"/>
    <mergeCell ref="AB235:AD235"/>
    <mergeCell ref="AE235:AG235"/>
    <mergeCell ref="B236:D236"/>
    <mergeCell ref="E236:I236"/>
    <mergeCell ref="J236:M236"/>
    <mergeCell ref="N236:P236"/>
    <mergeCell ref="Q236:R236"/>
    <mergeCell ref="S236:V236"/>
    <mergeCell ref="X236:AA236"/>
    <mergeCell ref="AB236:AD236"/>
    <mergeCell ref="AE236:AG236"/>
    <mergeCell ref="A237:I237"/>
    <mergeCell ref="J237:M237"/>
    <mergeCell ref="N237:P237"/>
    <mergeCell ref="Q237:R237"/>
    <mergeCell ref="S237:V237"/>
    <mergeCell ref="X237:AA237"/>
    <mergeCell ref="AB237:AD237"/>
    <mergeCell ref="AE237:AG237"/>
    <mergeCell ref="A238:AG238"/>
    <mergeCell ref="B239:D239"/>
    <mergeCell ref="E239:I239"/>
    <mergeCell ref="J239:M239"/>
    <mergeCell ref="N239:P239"/>
    <mergeCell ref="Q239:R239"/>
    <mergeCell ref="S239:V239"/>
    <mergeCell ref="X239:AA239"/>
    <mergeCell ref="AB239:AD239"/>
    <mergeCell ref="AE239:AG239"/>
    <mergeCell ref="B240:D240"/>
    <mergeCell ref="E240:I240"/>
    <mergeCell ref="J240:M240"/>
    <mergeCell ref="N240:P240"/>
    <mergeCell ref="Q240:R240"/>
    <mergeCell ref="S240:V240"/>
    <mergeCell ref="X240:AA240"/>
    <mergeCell ref="AB240:AD240"/>
    <mergeCell ref="AE240:AG240"/>
    <mergeCell ref="B241:D241"/>
    <mergeCell ref="E241:I241"/>
    <mergeCell ref="J241:M241"/>
    <mergeCell ref="N241:P241"/>
    <mergeCell ref="Q241:R241"/>
    <mergeCell ref="S241:V241"/>
    <mergeCell ref="X241:AA241"/>
    <mergeCell ref="AB241:AD241"/>
    <mergeCell ref="AE241:AG241"/>
    <mergeCell ref="B242:D242"/>
    <mergeCell ref="E242:I242"/>
    <mergeCell ref="J242:M242"/>
    <mergeCell ref="N242:P242"/>
    <mergeCell ref="Q242:R242"/>
    <mergeCell ref="S242:V242"/>
    <mergeCell ref="X242:AA242"/>
    <mergeCell ref="AB242:AD242"/>
    <mergeCell ref="AE242:AG242"/>
    <mergeCell ref="B243:D243"/>
    <mergeCell ref="E243:I243"/>
    <mergeCell ref="J243:M243"/>
    <mergeCell ref="N243:P243"/>
    <mergeCell ref="Q243:R243"/>
    <mergeCell ref="S243:V243"/>
    <mergeCell ref="X243:AA243"/>
    <mergeCell ref="AB243:AD243"/>
    <mergeCell ref="AE243:AG243"/>
    <mergeCell ref="B244:D244"/>
    <mergeCell ref="E244:I244"/>
    <mergeCell ref="J244:M244"/>
    <mergeCell ref="N244:P244"/>
    <mergeCell ref="Q244:R244"/>
    <mergeCell ref="S244:V244"/>
    <mergeCell ref="X244:AA244"/>
    <mergeCell ref="AB244:AD244"/>
    <mergeCell ref="AE244:AG244"/>
    <mergeCell ref="B245:D245"/>
    <mergeCell ref="E245:I245"/>
    <mergeCell ref="J245:M245"/>
    <mergeCell ref="N245:P245"/>
    <mergeCell ref="Q245:R245"/>
    <mergeCell ref="S245:V245"/>
    <mergeCell ref="X245:AA245"/>
    <mergeCell ref="AB245:AD245"/>
    <mergeCell ref="AE245:AG245"/>
    <mergeCell ref="B246:D246"/>
    <mergeCell ref="E246:I246"/>
    <mergeCell ref="J246:M246"/>
    <mergeCell ref="N246:P246"/>
    <mergeCell ref="Q246:R246"/>
    <mergeCell ref="S246:V246"/>
    <mergeCell ref="X246:AA246"/>
    <mergeCell ref="AB246:AD246"/>
    <mergeCell ref="AE246:AG246"/>
    <mergeCell ref="B247:D247"/>
    <mergeCell ref="E247:I247"/>
    <mergeCell ref="J247:M247"/>
    <mergeCell ref="N247:P247"/>
    <mergeCell ref="Q247:R247"/>
    <mergeCell ref="S247:V247"/>
    <mergeCell ref="X247:AA247"/>
    <mergeCell ref="AB247:AD247"/>
    <mergeCell ref="AE247:AG247"/>
    <mergeCell ref="B248:D248"/>
    <mergeCell ref="E248:I248"/>
    <mergeCell ref="J248:M248"/>
    <mergeCell ref="N248:P248"/>
    <mergeCell ref="Q248:R248"/>
    <mergeCell ref="S248:V248"/>
    <mergeCell ref="X248:AA248"/>
    <mergeCell ref="AB248:AD248"/>
    <mergeCell ref="AE248:AG248"/>
    <mergeCell ref="B249:D249"/>
    <mergeCell ref="E249:I249"/>
    <mergeCell ref="J249:M249"/>
    <mergeCell ref="N249:P249"/>
    <mergeCell ref="Q249:R249"/>
    <mergeCell ref="S249:V249"/>
    <mergeCell ref="X249:AA249"/>
    <mergeCell ref="AB249:AD249"/>
    <mergeCell ref="AE249:AG249"/>
    <mergeCell ref="B250:D250"/>
    <mergeCell ref="E250:I250"/>
    <mergeCell ref="J250:M250"/>
    <mergeCell ref="N250:P250"/>
    <mergeCell ref="Q250:R250"/>
    <mergeCell ref="S250:V250"/>
    <mergeCell ref="X250:AA250"/>
    <mergeCell ref="AB250:AD250"/>
    <mergeCell ref="AE250:AG250"/>
    <mergeCell ref="B251:D251"/>
    <mergeCell ref="E251:I251"/>
    <mergeCell ref="J251:M251"/>
    <mergeCell ref="N251:P251"/>
    <mergeCell ref="Q251:R251"/>
    <mergeCell ref="S251:V251"/>
    <mergeCell ref="X251:AA251"/>
    <mergeCell ref="AB251:AD251"/>
    <mergeCell ref="AE251:AG251"/>
    <mergeCell ref="B252:D252"/>
    <mergeCell ref="E252:I252"/>
    <mergeCell ref="J252:M252"/>
    <mergeCell ref="N252:P252"/>
    <mergeCell ref="Q252:R252"/>
    <mergeCell ref="S252:V252"/>
    <mergeCell ref="X252:AA252"/>
    <mergeCell ref="AB252:AD252"/>
    <mergeCell ref="AE252:AG252"/>
    <mergeCell ref="B253:D253"/>
    <mergeCell ref="E253:I253"/>
    <mergeCell ref="J253:M253"/>
    <mergeCell ref="N253:P253"/>
    <mergeCell ref="Q253:R253"/>
    <mergeCell ref="S253:V253"/>
    <mergeCell ref="X253:AA253"/>
    <mergeCell ref="AB253:AD253"/>
    <mergeCell ref="AE253:AG253"/>
    <mergeCell ref="B254:D254"/>
    <mergeCell ref="E254:I254"/>
    <mergeCell ref="J254:M254"/>
    <mergeCell ref="N254:P254"/>
    <mergeCell ref="Q254:R254"/>
    <mergeCell ref="S254:V254"/>
    <mergeCell ref="X254:AA254"/>
    <mergeCell ref="AB254:AD254"/>
    <mergeCell ref="AE254:AG254"/>
    <mergeCell ref="B255:D255"/>
    <mergeCell ref="E255:I255"/>
    <mergeCell ref="J255:M255"/>
    <mergeCell ref="N255:P255"/>
    <mergeCell ref="Q255:R255"/>
    <mergeCell ref="S255:V255"/>
    <mergeCell ref="X255:AA255"/>
    <mergeCell ref="AB255:AD255"/>
    <mergeCell ref="AE255:AG255"/>
    <mergeCell ref="B256:D256"/>
    <mergeCell ref="E256:I256"/>
    <mergeCell ref="J256:M256"/>
    <mergeCell ref="N256:P256"/>
    <mergeCell ref="Q256:R256"/>
    <mergeCell ref="S256:V256"/>
    <mergeCell ref="X256:AA256"/>
    <mergeCell ref="AB256:AD256"/>
    <mergeCell ref="AE256:AG256"/>
    <mergeCell ref="B257:D257"/>
    <mergeCell ref="E257:I257"/>
    <mergeCell ref="J257:M257"/>
    <mergeCell ref="N257:P257"/>
    <mergeCell ref="Q257:R257"/>
    <mergeCell ref="S257:V257"/>
    <mergeCell ref="X257:AA257"/>
    <mergeCell ref="AB257:AD257"/>
    <mergeCell ref="AE257:AG257"/>
    <mergeCell ref="B258:D258"/>
    <mergeCell ref="E258:I258"/>
    <mergeCell ref="J258:M258"/>
    <mergeCell ref="N258:P258"/>
    <mergeCell ref="Q258:R258"/>
    <mergeCell ref="S258:V258"/>
    <mergeCell ref="X258:AA258"/>
    <mergeCell ref="AB258:AD258"/>
    <mergeCell ref="AE258:AG258"/>
    <mergeCell ref="B259:D259"/>
    <mergeCell ref="E259:I259"/>
    <mergeCell ref="J259:M259"/>
    <mergeCell ref="N259:P259"/>
    <mergeCell ref="Q259:R259"/>
    <mergeCell ref="S259:V259"/>
    <mergeCell ref="X259:AA259"/>
    <mergeCell ref="AB259:AD259"/>
    <mergeCell ref="AE259:AG259"/>
    <mergeCell ref="B260:D260"/>
    <mergeCell ref="E260:I260"/>
    <mergeCell ref="J260:M260"/>
    <mergeCell ref="N260:P260"/>
    <mergeCell ref="Q260:R260"/>
    <mergeCell ref="S260:V260"/>
    <mergeCell ref="X260:AA260"/>
    <mergeCell ref="AB260:AD260"/>
    <mergeCell ref="AE260:AG260"/>
    <mergeCell ref="B261:D261"/>
    <mergeCell ref="E261:I261"/>
    <mergeCell ref="J261:M261"/>
    <mergeCell ref="N261:P261"/>
    <mergeCell ref="Q261:R261"/>
    <mergeCell ref="S261:V261"/>
    <mergeCell ref="X261:AA261"/>
    <mergeCell ref="AB261:AD261"/>
    <mergeCell ref="AE261:AG261"/>
    <mergeCell ref="B262:D262"/>
    <mergeCell ref="E262:I262"/>
    <mergeCell ref="J262:M262"/>
    <mergeCell ref="N262:P262"/>
    <mergeCell ref="Q262:R262"/>
    <mergeCell ref="S262:V262"/>
    <mergeCell ref="X262:AA262"/>
    <mergeCell ref="AB262:AD262"/>
    <mergeCell ref="AE262:AG262"/>
    <mergeCell ref="B263:D263"/>
    <mergeCell ref="E263:I263"/>
    <mergeCell ref="J263:M263"/>
    <mergeCell ref="N263:P263"/>
    <mergeCell ref="Q263:R263"/>
    <mergeCell ref="S263:V263"/>
    <mergeCell ref="X263:AA263"/>
    <mergeCell ref="AB263:AD263"/>
    <mergeCell ref="AE263:AG263"/>
    <mergeCell ref="B264:D264"/>
    <mergeCell ref="E264:I264"/>
    <mergeCell ref="J264:M264"/>
    <mergeCell ref="N264:P264"/>
    <mergeCell ref="Q264:R264"/>
    <mergeCell ref="S264:V264"/>
    <mergeCell ref="X264:AA264"/>
    <mergeCell ref="AB264:AD264"/>
    <mergeCell ref="AE264:AG264"/>
    <mergeCell ref="B265:D265"/>
    <mergeCell ref="E265:I265"/>
    <mergeCell ref="J265:M265"/>
    <mergeCell ref="N265:P265"/>
    <mergeCell ref="Q265:R265"/>
    <mergeCell ref="S265:V265"/>
    <mergeCell ref="X265:AA265"/>
    <mergeCell ref="AB265:AD265"/>
    <mergeCell ref="AE265:AG265"/>
    <mergeCell ref="B266:D266"/>
    <mergeCell ref="E266:I266"/>
    <mergeCell ref="J266:M266"/>
    <mergeCell ref="N266:P266"/>
    <mergeCell ref="Q266:R266"/>
    <mergeCell ref="S266:V266"/>
    <mergeCell ref="X266:AA266"/>
    <mergeCell ref="AB266:AD266"/>
    <mergeCell ref="AE266:AG266"/>
    <mergeCell ref="B267:D267"/>
    <mergeCell ref="E267:I267"/>
    <mergeCell ref="J267:M267"/>
    <mergeCell ref="N267:P267"/>
    <mergeCell ref="Q267:R267"/>
    <mergeCell ref="S267:V267"/>
    <mergeCell ref="X267:AA267"/>
    <mergeCell ref="AB267:AD267"/>
    <mergeCell ref="AE267:AG267"/>
    <mergeCell ref="B268:D268"/>
    <mergeCell ref="E268:I268"/>
    <mergeCell ref="J268:M268"/>
    <mergeCell ref="N268:P268"/>
    <mergeCell ref="Q268:R268"/>
    <mergeCell ref="S268:V268"/>
    <mergeCell ref="X268:AA268"/>
    <mergeCell ref="AB268:AD268"/>
    <mergeCell ref="AE268:AG268"/>
    <mergeCell ref="B269:D269"/>
    <mergeCell ref="E269:I269"/>
    <mergeCell ref="J269:M269"/>
    <mergeCell ref="N269:P269"/>
    <mergeCell ref="Q269:R269"/>
    <mergeCell ref="S269:V269"/>
    <mergeCell ref="X269:AA269"/>
    <mergeCell ref="AB269:AD269"/>
    <mergeCell ref="AE269:AG269"/>
    <mergeCell ref="B270:D270"/>
    <mergeCell ref="E270:I270"/>
    <mergeCell ref="J270:M270"/>
    <mergeCell ref="N270:P270"/>
    <mergeCell ref="Q270:R270"/>
    <mergeCell ref="S270:V270"/>
    <mergeCell ref="X270:AA270"/>
    <mergeCell ref="AB270:AD270"/>
    <mergeCell ref="AE270:AG270"/>
    <mergeCell ref="B271:D271"/>
    <mergeCell ref="E271:I271"/>
    <mergeCell ref="J271:M271"/>
    <mergeCell ref="N271:P271"/>
    <mergeCell ref="Q271:R271"/>
    <mergeCell ref="S271:V271"/>
    <mergeCell ref="X271:AA271"/>
    <mergeCell ref="AB271:AD271"/>
    <mergeCell ref="AE271:AG271"/>
    <mergeCell ref="B272:D272"/>
    <mergeCell ref="E272:I272"/>
    <mergeCell ref="J272:M272"/>
    <mergeCell ref="N272:P272"/>
    <mergeCell ref="Q272:R272"/>
    <mergeCell ref="S272:V272"/>
    <mergeCell ref="X272:AA272"/>
    <mergeCell ref="AB272:AD272"/>
    <mergeCell ref="AE272:AG272"/>
    <mergeCell ref="B273:D273"/>
    <mergeCell ref="E273:I273"/>
    <mergeCell ref="J273:M273"/>
    <mergeCell ref="N273:P273"/>
    <mergeCell ref="Q273:R273"/>
    <mergeCell ref="S273:V273"/>
    <mergeCell ref="X273:AA273"/>
    <mergeCell ref="AB273:AD273"/>
    <mergeCell ref="AE273:AG273"/>
    <mergeCell ref="B274:D274"/>
    <mergeCell ref="E274:I274"/>
    <mergeCell ref="J274:M274"/>
    <mergeCell ref="N274:P274"/>
    <mergeCell ref="Q274:R274"/>
    <mergeCell ref="S274:V274"/>
    <mergeCell ref="X274:AA274"/>
    <mergeCell ref="AB274:AD274"/>
    <mergeCell ref="AE274:AG274"/>
    <mergeCell ref="B275:D275"/>
    <mergeCell ref="E275:I275"/>
    <mergeCell ref="J275:M275"/>
    <mergeCell ref="N275:P275"/>
    <mergeCell ref="Q275:R275"/>
    <mergeCell ref="S275:V275"/>
    <mergeCell ref="X275:AA275"/>
    <mergeCell ref="AB275:AD275"/>
    <mergeCell ref="AE275:AG275"/>
    <mergeCell ref="B276:D276"/>
    <mergeCell ref="E276:I276"/>
    <mergeCell ref="J276:M276"/>
    <mergeCell ref="N276:P276"/>
    <mergeCell ref="Q276:R276"/>
    <mergeCell ref="S276:V276"/>
    <mergeCell ref="X276:AA276"/>
    <mergeCell ref="AB276:AD276"/>
    <mergeCell ref="AE276:AG276"/>
    <mergeCell ref="B277:D277"/>
    <mergeCell ref="E277:I277"/>
    <mergeCell ref="J277:M277"/>
    <mergeCell ref="N277:P277"/>
    <mergeCell ref="Q277:R277"/>
    <mergeCell ref="S277:V277"/>
    <mergeCell ref="X277:AA277"/>
    <mergeCell ref="AB277:AD277"/>
    <mergeCell ref="AE277:AG277"/>
    <mergeCell ref="B278:D278"/>
    <mergeCell ref="E278:I278"/>
    <mergeCell ref="J278:M278"/>
    <mergeCell ref="N278:P278"/>
    <mergeCell ref="Q278:R278"/>
    <mergeCell ref="S278:V278"/>
    <mergeCell ref="X278:AA278"/>
    <mergeCell ref="AB278:AD278"/>
    <mergeCell ref="AE278:AG278"/>
    <mergeCell ref="B279:D279"/>
    <mergeCell ref="E279:I279"/>
    <mergeCell ref="J279:M279"/>
    <mergeCell ref="N279:P279"/>
    <mergeCell ref="Q279:R279"/>
    <mergeCell ref="S279:V279"/>
    <mergeCell ref="X279:AA279"/>
    <mergeCell ref="AB279:AD279"/>
    <mergeCell ref="AE279:AG279"/>
    <mergeCell ref="B280:D280"/>
    <mergeCell ref="E280:I280"/>
    <mergeCell ref="J280:M280"/>
    <mergeCell ref="N280:P280"/>
    <mergeCell ref="Q280:R280"/>
    <mergeCell ref="S280:V280"/>
    <mergeCell ref="X280:AA280"/>
    <mergeCell ref="AB280:AD280"/>
    <mergeCell ref="AE280:AG280"/>
    <mergeCell ref="B281:D281"/>
    <mergeCell ref="E281:I281"/>
    <mergeCell ref="J281:M281"/>
    <mergeCell ref="N281:P281"/>
    <mergeCell ref="Q281:R281"/>
    <mergeCell ref="S281:V281"/>
    <mergeCell ref="X281:AA281"/>
    <mergeCell ref="AB281:AD281"/>
    <mergeCell ref="AE281:AG281"/>
    <mergeCell ref="B282:D282"/>
    <mergeCell ref="E282:I282"/>
    <mergeCell ref="J282:M282"/>
    <mergeCell ref="N282:P282"/>
    <mergeCell ref="Q282:R282"/>
    <mergeCell ref="S282:V282"/>
    <mergeCell ref="X282:AA282"/>
    <mergeCell ref="AB282:AD282"/>
    <mergeCell ref="AE282:AG282"/>
    <mergeCell ref="B283:D283"/>
    <mergeCell ref="E283:I283"/>
    <mergeCell ref="J283:M283"/>
    <mergeCell ref="N283:P283"/>
    <mergeCell ref="Q283:R283"/>
    <mergeCell ref="S283:V283"/>
    <mergeCell ref="X283:AA283"/>
    <mergeCell ref="AB283:AD283"/>
    <mergeCell ref="AE283:AG283"/>
    <mergeCell ref="B284:D284"/>
    <mergeCell ref="E284:I284"/>
    <mergeCell ref="J284:M284"/>
    <mergeCell ref="N284:P284"/>
    <mergeCell ref="Q284:R284"/>
    <mergeCell ref="S284:V284"/>
    <mergeCell ref="X284:AA284"/>
    <mergeCell ref="AB284:AD284"/>
    <mergeCell ref="AE284:AG284"/>
    <mergeCell ref="B285:D285"/>
    <mergeCell ref="E285:I285"/>
    <mergeCell ref="J285:M285"/>
    <mergeCell ref="N285:P285"/>
    <mergeCell ref="Q285:R285"/>
    <mergeCell ref="S285:V285"/>
    <mergeCell ref="X285:AA285"/>
    <mergeCell ref="AB285:AD285"/>
    <mergeCell ref="AE285:AG285"/>
    <mergeCell ref="B286:D286"/>
    <mergeCell ref="E286:I286"/>
    <mergeCell ref="J286:M286"/>
    <mergeCell ref="N286:P286"/>
    <mergeCell ref="Q286:R286"/>
    <mergeCell ref="S286:V286"/>
    <mergeCell ref="X286:AA286"/>
    <mergeCell ref="AB286:AD286"/>
    <mergeCell ref="AE286:AG286"/>
    <mergeCell ref="B287:D287"/>
    <mergeCell ref="E287:I287"/>
    <mergeCell ref="J287:M287"/>
    <mergeCell ref="N287:P287"/>
    <mergeCell ref="Q287:R287"/>
    <mergeCell ref="S287:V287"/>
    <mergeCell ref="X287:AA287"/>
    <mergeCell ref="AB287:AD287"/>
    <mergeCell ref="AE287:AG287"/>
    <mergeCell ref="B288:D288"/>
    <mergeCell ref="E288:I288"/>
    <mergeCell ref="J288:M288"/>
    <mergeCell ref="N288:P288"/>
    <mergeCell ref="Q288:R288"/>
    <mergeCell ref="S288:V288"/>
    <mergeCell ref="X288:AA288"/>
    <mergeCell ref="AB288:AD288"/>
    <mergeCell ref="AE288:AG288"/>
    <mergeCell ref="B289:D289"/>
    <mergeCell ref="E289:I289"/>
    <mergeCell ref="J289:M289"/>
    <mergeCell ref="N289:P289"/>
    <mergeCell ref="Q289:R289"/>
    <mergeCell ref="S289:V289"/>
    <mergeCell ref="X289:AA289"/>
    <mergeCell ref="AB289:AD289"/>
    <mergeCell ref="AE289:AG289"/>
    <mergeCell ref="B290:D290"/>
    <mergeCell ref="E290:I290"/>
    <mergeCell ref="J290:M290"/>
    <mergeCell ref="N290:P290"/>
    <mergeCell ref="Q290:R290"/>
    <mergeCell ref="S290:V290"/>
    <mergeCell ref="X290:AA290"/>
    <mergeCell ref="AB290:AD290"/>
    <mergeCell ref="AE290:AG290"/>
    <mergeCell ref="B291:D291"/>
    <mergeCell ref="E291:I291"/>
    <mergeCell ref="J291:M291"/>
    <mergeCell ref="N291:P291"/>
    <mergeCell ref="Q291:R291"/>
    <mergeCell ref="S291:V291"/>
    <mergeCell ref="X291:AA291"/>
    <mergeCell ref="AB291:AD291"/>
    <mergeCell ref="AE291:AG291"/>
    <mergeCell ref="B292:D292"/>
    <mergeCell ref="E292:I292"/>
    <mergeCell ref="J292:M292"/>
    <mergeCell ref="N292:P292"/>
    <mergeCell ref="Q292:R292"/>
    <mergeCell ref="S292:V292"/>
    <mergeCell ref="X292:AA292"/>
    <mergeCell ref="AB292:AD292"/>
    <mergeCell ref="AE292:AG292"/>
    <mergeCell ref="B293:D293"/>
    <mergeCell ref="E293:I293"/>
    <mergeCell ref="J293:M293"/>
    <mergeCell ref="N293:P293"/>
    <mergeCell ref="Q293:R293"/>
    <mergeCell ref="S293:V293"/>
    <mergeCell ref="X293:AA293"/>
    <mergeCell ref="AB293:AD293"/>
    <mergeCell ref="AE293:AG293"/>
    <mergeCell ref="B294:D294"/>
    <mergeCell ref="E294:I294"/>
    <mergeCell ref="J294:M294"/>
    <mergeCell ref="N294:P294"/>
    <mergeCell ref="Q294:R294"/>
    <mergeCell ref="S294:V294"/>
    <mergeCell ref="X294:AA294"/>
    <mergeCell ref="AB294:AD294"/>
    <mergeCell ref="AE294:AG294"/>
    <mergeCell ref="B295:D295"/>
    <mergeCell ref="E295:I295"/>
    <mergeCell ref="J295:M295"/>
    <mergeCell ref="N295:P295"/>
    <mergeCell ref="Q295:R295"/>
    <mergeCell ref="S295:V295"/>
    <mergeCell ref="X295:AA295"/>
    <mergeCell ref="AB295:AD295"/>
    <mergeCell ref="AE295:AG295"/>
    <mergeCell ref="B296:D296"/>
    <mergeCell ref="E296:I296"/>
    <mergeCell ref="J296:M296"/>
    <mergeCell ref="N296:P296"/>
    <mergeCell ref="Q296:R296"/>
    <mergeCell ref="S296:V296"/>
    <mergeCell ref="X296:AA296"/>
    <mergeCell ref="AB296:AD296"/>
    <mergeCell ref="AE296:AG296"/>
    <mergeCell ref="B297:D297"/>
    <mergeCell ref="E297:I297"/>
    <mergeCell ref="J297:M297"/>
    <mergeCell ref="N297:P297"/>
    <mergeCell ref="Q297:R297"/>
    <mergeCell ref="S297:V297"/>
    <mergeCell ref="X297:AA297"/>
    <mergeCell ref="AB297:AD297"/>
    <mergeCell ref="AE297:AG297"/>
    <mergeCell ref="B298:D298"/>
    <mergeCell ref="E298:I298"/>
    <mergeCell ref="J298:M298"/>
    <mergeCell ref="N298:P298"/>
    <mergeCell ref="Q298:R298"/>
    <mergeCell ref="S298:V298"/>
    <mergeCell ref="X298:AA298"/>
    <mergeCell ref="AB298:AD298"/>
    <mergeCell ref="AE298:AG298"/>
    <mergeCell ref="B299:D299"/>
    <mergeCell ref="E299:I299"/>
    <mergeCell ref="J299:M299"/>
    <mergeCell ref="N299:P299"/>
    <mergeCell ref="Q299:R299"/>
    <mergeCell ref="S299:V299"/>
    <mergeCell ref="X299:AA299"/>
    <mergeCell ref="AB299:AD299"/>
    <mergeCell ref="AE299:AG299"/>
    <mergeCell ref="B300:D300"/>
    <mergeCell ref="E300:I300"/>
    <mergeCell ref="J300:M300"/>
    <mergeCell ref="N300:P300"/>
    <mergeCell ref="Q300:R300"/>
    <mergeCell ref="S300:V300"/>
    <mergeCell ref="X300:AA300"/>
    <mergeCell ref="AB300:AD300"/>
    <mergeCell ref="AE300:AG300"/>
    <mergeCell ref="B301:D301"/>
    <mergeCell ref="E301:I301"/>
    <mergeCell ref="J301:M301"/>
    <mergeCell ref="N301:P301"/>
    <mergeCell ref="Q301:R301"/>
    <mergeCell ref="S301:V301"/>
    <mergeCell ref="X301:AA301"/>
    <mergeCell ref="AB301:AD301"/>
    <mergeCell ref="AE301:AG301"/>
    <mergeCell ref="B302:D302"/>
    <mergeCell ref="E302:I302"/>
    <mergeCell ref="J302:M302"/>
    <mergeCell ref="N302:P302"/>
    <mergeCell ref="Q302:R302"/>
    <mergeCell ref="S302:V302"/>
    <mergeCell ref="X302:AA302"/>
    <mergeCell ref="AB302:AD302"/>
    <mergeCell ref="AE302:AG302"/>
    <mergeCell ref="B303:D303"/>
    <mergeCell ref="E303:I303"/>
    <mergeCell ref="J303:M303"/>
    <mergeCell ref="N303:P303"/>
    <mergeCell ref="Q303:R303"/>
    <mergeCell ref="S303:V303"/>
    <mergeCell ref="X303:AA303"/>
    <mergeCell ref="AB303:AD303"/>
    <mergeCell ref="AE303:AG303"/>
    <mergeCell ref="B304:D304"/>
    <mergeCell ref="E304:I304"/>
    <mergeCell ref="J304:M304"/>
    <mergeCell ref="N304:P304"/>
    <mergeCell ref="Q304:R304"/>
    <mergeCell ref="S304:V304"/>
    <mergeCell ref="X304:AA304"/>
    <mergeCell ref="AB304:AD304"/>
    <mergeCell ref="AE304:AG304"/>
    <mergeCell ref="B305:D305"/>
    <mergeCell ref="E305:I305"/>
    <mergeCell ref="J305:M305"/>
    <mergeCell ref="N305:P305"/>
    <mergeCell ref="Q305:R305"/>
    <mergeCell ref="S305:V305"/>
    <mergeCell ref="X305:AA305"/>
    <mergeCell ref="AB305:AD305"/>
    <mergeCell ref="AE305:AG305"/>
    <mergeCell ref="A306:I306"/>
    <mergeCell ref="J306:M306"/>
    <mergeCell ref="N306:P306"/>
    <mergeCell ref="Q306:R306"/>
    <mergeCell ref="S306:V306"/>
    <mergeCell ref="X306:AA306"/>
    <mergeCell ref="AB306:AD306"/>
    <mergeCell ref="AE306:AG306"/>
    <mergeCell ref="A307:AG307"/>
    <mergeCell ref="B308:D308"/>
    <mergeCell ref="E308:I308"/>
    <mergeCell ref="J308:M308"/>
    <mergeCell ref="N308:P308"/>
    <mergeCell ref="Q308:R308"/>
    <mergeCell ref="S308:V308"/>
    <mergeCell ref="X308:AA308"/>
    <mergeCell ref="AB308:AD308"/>
    <mergeCell ref="AE308:AG308"/>
    <mergeCell ref="B309:D309"/>
    <mergeCell ref="E309:I309"/>
    <mergeCell ref="J309:M309"/>
    <mergeCell ref="N309:P309"/>
    <mergeCell ref="Q309:R309"/>
    <mergeCell ref="S309:V309"/>
    <mergeCell ref="X309:AA309"/>
    <mergeCell ref="AB309:AD309"/>
    <mergeCell ref="AE309:AG309"/>
    <mergeCell ref="B310:D310"/>
    <mergeCell ref="E310:I310"/>
    <mergeCell ref="J310:M310"/>
    <mergeCell ref="N310:P310"/>
    <mergeCell ref="Q310:R310"/>
    <mergeCell ref="S310:V310"/>
    <mergeCell ref="X310:AA310"/>
    <mergeCell ref="AB310:AD310"/>
    <mergeCell ref="AE310:AG310"/>
    <mergeCell ref="B311:D311"/>
    <mergeCell ref="E311:I311"/>
    <mergeCell ref="J311:M311"/>
    <mergeCell ref="N311:P311"/>
    <mergeCell ref="Q311:R311"/>
    <mergeCell ref="S311:V311"/>
    <mergeCell ref="X311:AA311"/>
    <mergeCell ref="AB311:AD311"/>
    <mergeCell ref="AE311:AG311"/>
    <mergeCell ref="B312:D312"/>
    <mergeCell ref="E312:I312"/>
    <mergeCell ref="J312:M312"/>
    <mergeCell ref="N312:P312"/>
    <mergeCell ref="Q312:R312"/>
    <mergeCell ref="S312:V312"/>
    <mergeCell ref="X312:AA312"/>
    <mergeCell ref="AB312:AD312"/>
    <mergeCell ref="AE312:AG312"/>
    <mergeCell ref="B313:D313"/>
    <mergeCell ref="E313:I313"/>
    <mergeCell ref="J313:M313"/>
    <mergeCell ref="N313:P313"/>
    <mergeCell ref="Q313:R313"/>
    <mergeCell ref="S313:V313"/>
    <mergeCell ref="X313:AA313"/>
    <mergeCell ref="AB313:AD313"/>
    <mergeCell ref="AE313:AG313"/>
    <mergeCell ref="B314:D314"/>
    <mergeCell ref="E314:I314"/>
    <mergeCell ref="J314:M314"/>
    <mergeCell ref="N314:P314"/>
    <mergeCell ref="Q314:R314"/>
    <mergeCell ref="S314:V314"/>
    <mergeCell ref="X314:AA314"/>
    <mergeCell ref="AB314:AD314"/>
    <mergeCell ref="AE314:AG314"/>
    <mergeCell ref="B315:D315"/>
    <mergeCell ref="E315:I315"/>
    <mergeCell ref="J315:M315"/>
    <mergeCell ref="N315:P315"/>
    <mergeCell ref="Q315:R315"/>
    <mergeCell ref="S315:V315"/>
    <mergeCell ref="X315:AA315"/>
    <mergeCell ref="AB315:AD315"/>
    <mergeCell ref="AE315:AG315"/>
    <mergeCell ref="B316:D316"/>
    <mergeCell ref="E316:I316"/>
    <mergeCell ref="J316:M316"/>
    <mergeCell ref="N316:P316"/>
    <mergeCell ref="Q316:R316"/>
    <mergeCell ref="S316:V316"/>
    <mergeCell ref="X316:AA316"/>
    <mergeCell ref="AB316:AD316"/>
    <mergeCell ref="AE316:AG316"/>
    <mergeCell ref="B317:D317"/>
    <mergeCell ref="E317:I317"/>
    <mergeCell ref="J317:M317"/>
    <mergeCell ref="N317:P317"/>
    <mergeCell ref="Q317:R317"/>
    <mergeCell ref="S317:V317"/>
    <mergeCell ref="X317:AA317"/>
    <mergeCell ref="AB317:AD317"/>
    <mergeCell ref="AE317:AG317"/>
    <mergeCell ref="B318:D318"/>
    <mergeCell ref="E318:I318"/>
    <mergeCell ref="J318:M318"/>
    <mergeCell ref="N318:P318"/>
    <mergeCell ref="Q318:R318"/>
    <mergeCell ref="S318:V318"/>
    <mergeCell ref="X318:AA318"/>
    <mergeCell ref="AB318:AD318"/>
    <mergeCell ref="AE318:AG318"/>
    <mergeCell ref="B319:D319"/>
    <mergeCell ref="E319:I319"/>
    <mergeCell ref="J319:M319"/>
    <mergeCell ref="N319:P319"/>
    <mergeCell ref="Q319:R319"/>
    <mergeCell ref="S319:V319"/>
    <mergeCell ref="X319:AA319"/>
    <mergeCell ref="AB319:AD319"/>
    <mergeCell ref="AE319:AG319"/>
    <mergeCell ref="B320:D320"/>
    <mergeCell ref="E320:I320"/>
    <mergeCell ref="J320:M320"/>
    <mergeCell ref="N320:P320"/>
    <mergeCell ref="Q320:R320"/>
    <mergeCell ref="S320:V320"/>
    <mergeCell ref="X320:AA320"/>
    <mergeCell ref="AB320:AD320"/>
    <mergeCell ref="AE320:AG320"/>
    <mergeCell ref="B321:D321"/>
    <mergeCell ref="E321:I321"/>
    <mergeCell ref="J321:M321"/>
    <mergeCell ref="N321:P321"/>
    <mergeCell ref="Q321:R321"/>
    <mergeCell ref="S321:V321"/>
    <mergeCell ref="X321:AA321"/>
    <mergeCell ref="AB321:AD321"/>
    <mergeCell ref="AE321:AG321"/>
    <mergeCell ref="B322:D322"/>
    <mergeCell ref="E322:I322"/>
    <mergeCell ref="J322:M322"/>
    <mergeCell ref="N322:P322"/>
    <mergeCell ref="Q322:R322"/>
    <mergeCell ref="S322:V322"/>
    <mergeCell ref="X322:AA322"/>
    <mergeCell ref="AB322:AD322"/>
    <mergeCell ref="AE322:AG322"/>
    <mergeCell ref="B323:D323"/>
    <mergeCell ref="E323:I323"/>
    <mergeCell ref="J323:M323"/>
    <mergeCell ref="N323:P323"/>
    <mergeCell ref="Q323:R323"/>
    <mergeCell ref="S323:V323"/>
    <mergeCell ref="X323:AA323"/>
    <mergeCell ref="AB323:AD323"/>
    <mergeCell ref="AE323:AG323"/>
    <mergeCell ref="B324:D324"/>
    <mergeCell ref="E324:I324"/>
    <mergeCell ref="J324:M324"/>
    <mergeCell ref="N324:P324"/>
    <mergeCell ref="Q324:R324"/>
    <mergeCell ref="S324:V324"/>
    <mergeCell ref="X324:AA324"/>
    <mergeCell ref="AB324:AD324"/>
    <mergeCell ref="AE324:AG324"/>
    <mergeCell ref="B325:D325"/>
    <mergeCell ref="E325:I325"/>
    <mergeCell ref="J325:M325"/>
    <mergeCell ref="N325:P325"/>
    <mergeCell ref="Q325:R325"/>
    <mergeCell ref="S325:V325"/>
    <mergeCell ref="X325:AA325"/>
    <mergeCell ref="AB325:AD325"/>
    <mergeCell ref="AE325:AG325"/>
    <mergeCell ref="B326:D326"/>
    <mergeCell ref="E326:I326"/>
    <mergeCell ref="J326:M326"/>
    <mergeCell ref="N326:P326"/>
    <mergeCell ref="Q326:R326"/>
    <mergeCell ref="S326:V326"/>
    <mergeCell ref="X326:AA326"/>
    <mergeCell ref="AB326:AD326"/>
    <mergeCell ref="AE326:AG326"/>
    <mergeCell ref="B327:D327"/>
    <mergeCell ref="E327:I327"/>
    <mergeCell ref="J327:M327"/>
    <mergeCell ref="N327:P327"/>
    <mergeCell ref="Q327:R327"/>
    <mergeCell ref="S327:V327"/>
    <mergeCell ref="X327:AA327"/>
    <mergeCell ref="AB327:AD327"/>
    <mergeCell ref="AE327:AG327"/>
    <mergeCell ref="B328:D328"/>
    <mergeCell ref="E328:I328"/>
    <mergeCell ref="J328:M328"/>
    <mergeCell ref="N328:P328"/>
    <mergeCell ref="Q328:R328"/>
    <mergeCell ref="S328:V328"/>
    <mergeCell ref="X328:AA328"/>
    <mergeCell ref="AB328:AD328"/>
    <mergeCell ref="AE328:AG328"/>
    <mergeCell ref="B329:D329"/>
    <mergeCell ref="E329:I329"/>
    <mergeCell ref="J329:M329"/>
    <mergeCell ref="N329:P329"/>
    <mergeCell ref="Q329:R329"/>
    <mergeCell ref="S329:V329"/>
    <mergeCell ref="X329:AA329"/>
    <mergeCell ref="AB329:AD329"/>
    <mergeCell ref="AE329:AG329"/>
    <mergeCell ref="B330:D330"/>
    <mergeCell ref="E330:I330"/>
    <mergeCell ref="J330:M330"/>
    <mergeCell ref="N330:P330"/>
    <mergeCell ref="Q330:R330"/>
    <mergeCell ref="S330:V330"/>
    <mergeCell ref="X330:AA330"/>
    <mergeCell ref="AB330:AD330"/>
    <mergeCell ref="AE330:AG330"/>
    <mergeCell ref="B331:D331"/>
    <mergeCell ref="E331:I331"/>
    <mergeCell ref="J331:M331"/>
    <mergeCell ref="N331:P331"/>
    <mergeCell ref="Q331:R331"/>
    <mergeCell ref="S331:V331"/>
    <mergeCell ref="X331:AA331"/>
    <mergeCell ref="AB331:AD331"/>
    <mergeCell ref="AE331:AG331"/>
    <mergeCell ref="B332:D332"/>
    <mergeCell ref="E332:I332"/>
    <mergeCell ref="J332:M332"/>
    <mergeCell ref="N332:P332"/>
    <mergeCell ref="Q332:R332"/>
    <mergeCell ref="S332:V332"/>
    <mergeCell ref="X332:AA332"/>
    <mergeCell ref="AB332:AD332"/>
    <mergeCell ref="AE332:AG332"/>
    <mergeCell ref="B333:D333"/>
    <mergeCell ref="E333:I333"/>
    <mergeCell ref="J333:M333"/>
    <mergeCell ref="N333:P333"/>
    <mergeCell ref="Q333:R333"/>
    <mergeCell ref="S333:V333"/>
    <mergeCell ref="X333:AA333"/>
    <mergeCell ref="AB333:AD333"/>
    <mergeCell ref="AE333:AG333"/>
    <mergeCell ref="B334:D334"/>
    <mergeCell ref="E334:I334"/>
    <mergeCell ref="J334:M334"/>
    <mergeCell ref="N334:P334"/>
    <mergeCell ref="Q334:R334"/>
    <mergeCell ref="S334:V334"/>
    <mergeCell ref="X334:AA334"/>
    <mergeCell ref="AB334:AD334"/>
    <mergeCell ref="AE334:AG334"/>
    <mergeCell ref="B335:D335"/>
    <mergeCell ref="E335:I335"/>
    <mergeCell ref="J335:M335"/>
    <mergeCell ref="N335:P335"/>
    <mergeCell ref="Q335:R335"/>
    <mergeCell ref="S335:V335"/>
    <mergeCell ref="X335:AA335"/>
    <mergeCell ref="AB335:AD335"/>
    <mergeCell ref="AE335:AG335"/>
    <mergeCell ref="B336:D336"/>
    <mergeCell ref="E336:I336"/>
    <mergeCell ref="J336:M336"/>
    <mergeCell ref="N336:P336"/>
    <mergeCell ref="Q336:R336"/>
    <mergeCell ref="S336:V336"/>
    <mergeCell ref="X336:AA336"/>
    <mergeCell ref="AB336:AD336"/>
    <mergeCell ref="AE336:AG336"/>
    <mergeCell ref="B337:D337"/>
    <mergeCell ref="E337:I337"/>
    <mergeCell ref="J337:M337"/>
    <mergeCell ref="N337:P337"/>
    <mergeCell ref="Q337:R337"/>
    <mergeCell ref="S337:V337"/>
    <mergeCell ref="X337:AA337"/>
    <mergeCell ref="AB337:AD337"/>
    <mergeCell ref="AE337:AG337"/>
    <mergeCell ref="B338:D338"/>
    <mergeCell ref="E338:I338"/>
    <mergeCell ref="J338:M338"/>
    <mergeCell ref="N338:P338"/>
    <mergeCell ref="Q338:R338"/>
    <mergeCell ref="S338:V338"/>
    <mergeCell ref="X338:AA338"/>
    <mergeCell ref="AB338:AD338"/>
    <mergeCell ref="AE338:AG338"/>
    <mergeCell ref="B339:D339"/>
    <mergeCell ref="E339:I339"/>
    <mergeCell ref="J339:M339"/>
    <mergeCell ref="N339:P339"/>
    <mergeCell ref="Q339:R339"/>
    <mergeCell ref="S339:V339"/>
    <mergeCell ref="X339:AA339"/>
    <mergeCell ref="AB339:AD339"/>
    <mergeCell ref="AE339:AG339"/>
    <mergeCell ref="B340:D340"/>
    <mergeCell ref="E340:I340"/>
    <mergeCell ref="J340:M340"/>
    <mergeCell ref="N340:P340"/>
    <mergeCell ref="Q340:R340"/>
    <mergeCell ref="S340:V340"/>
    <mergeCell ref="X340:AA340"/>
    <mergeCell ref="AB340:AD340"/>
    <mergeCell ref="AE340:AG340"/>
    <mergeCell ref="B341:D341"/>
    <mergeCell ref="E341:I341"/>
    <mergeCell ref="J341:M341"/>
    <mergeCell ref="N341:P341"/>
    <mergeCell ref="Q341:R341"/>
    <mergeCell ref="S341:V341"/>
    <mergeCell ref="X341:AA341"/>
    <mergeCell ref="AB341:AD341"/>
    <mergeCell ref="AE341:AG341"/>
    <mergeCell ref="X343:AA343"/>
    <mergeCell ref="B342:D342"/>
    <mergeCell ref="E342:I342"/>
    <mergeCell ref="J342:M342"/>
    <mergeCell ref="N342:P342"/>
    <mergeCell ref="Q342:R342"/>
    <mergeCell ref="S342:V342"/>
    <mergeCell ref="AB344:AD344"/>
    <mergeCell ref="X342:AA342"/>
    <mergeCell ref="AB342:AD342"/>
    <mergeCell ref="AE342:AG342"/>
    <mergeCell ref="B343:D343"/>
    <mergeCell ref="E343:I343"/>
    <mergeCell ref="J343:M343"/>
    <mergeCell ref="N343:P343"/>
    <mergeCell ref="Q343:R343"/>
    <mergeCell ref="S343:V343"/>
    <mergeCell ref="AE345:AG345"/>
    <mergeCell ref="AB343:AD343"/>
    <mergeCell ref="AE343:AG343"/>
    <mergeCell ref="B344:D344"/>
    <mergeCell ref="E344:I344"/>
    <mergeCell ref="J344:M344"/>
    <mergeCell ref="N344:P344"/>
    <mergeCell ref="Q344:R344"/>
    <mergeCell ref="S344:V344"/>
    <mergeCell ref="X344:AA344"/>
    <mergeCell ref="AB347:AD347"/>
    <mergeCell ref="AE347:AG347"/>
    <mergeCell ref="AE344:AG344"/>
    <mergeCell ref="A345:I345"/>
    <mergeCell ref="J345:M345"/>
    <mergeCell ref="N345:P345"/>
    <mergeCell ref="Q345:R345"/>
    <mergeCell ref="S345:V345"/>
    <mergeCell ref="X345:AA345"/>
    <mergeCell ref="AB345:AD345"/>
    <mergeCell ref="S348:V348"/>
    <mergeCell ref="X348:AA348"/>
    <mergeCell ref="A346:AG346"/>
    <mergeCell ref="B347:D347"/>
    <mergeCell ref="E347:I347"/>
    <mergeCell ref="J347:M347"/>
    <mergeCell ref="N347:P347"/>
    <mergeCell ref="Q347:R347"/>
    <mergeCell ref="S347:V347"/>
    <mergeCell ref="X347:AA347"/>
    <mergeCell ref="AB348:AD348"/>
    <mergeCell ref="AE348:AG348"/>
    <mergeCell ref="A349:C349"/>
    <mergeCell ref="D349:K349"/>
    <mergeCell ref="L349:T349"/>
    <mergeCell ref="U349:AG349"/>
    <mergeCell ref="A348:I348"/>
    <mergeCell ref="J348:M348"/>
    <mergeCell ref="N348:P348"/>
    <mergeCell ref="Q348:R348"/>
    <mergeCell ref="P352:Q352"/>
    <mergeCell ref="R352:X352"/>
    <mergeCell ref="A350:C350"/>
    <mergeCell ref="D350:E350"/>
    <mergeCell ref="F350:J350"/>
    <mergeCell ref="L350:N350"/>
    <mergeCell ref="O350:S350"/>
    <mergeCell ref="V350:AE350"/>
    <mergeCell ref="Y352:AG352"/>
    <mergeCell ref="A353:AG353"/>
    <mergeCell ref="AF350:AG350"/>
    <mergeCell ref="A351:E351"/>
    <mergeCell ref="F351:O351"/>
    <mergeCell ref="P351:Y351"/>
    <mergeCell ref="Z351:AG351"/>
    <mergeCell ref="A352:E352"/>
    <mergeCell ref="G352:L352"/>
    <mergeCell ref="M352:O352"/>
  </mergeCells>
  <printOptions/>
  <pageMargins left="0.3937007874015748" right="0" top="0.5905511811023622" bottom="0" header="0.5" footer="0.5"/>
  <pageSetup orientation="portrait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User22</dc:creator>
  <cp:keywords/>
  <dc:description/>
  <cp:lastModifiedBy>ИКЦ</cp:lastModifiedBy>
  <dcterms:created xsi:type="dcterms:W3CDTF">2014-10-20T10:35:48Z</dcterms:created>
  <dcterms:modified xsi:type="dcterms:W3CDTF">2014-12-23T08:41:49Z</dcterms:modified>
  <cp:category/>
  <cp:version/>
  <cp:contentType/>
  <cp:contentStatus/>
</cp:coreProperties>
</file>